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sehy.sharepoint.com/sites/Partage/Documents partages/Partage-Commun/Communications SEHY/Outil de compilation/"/>
    </mc:Choice>
  </mc:AlternateContent>
  <xr:revisionPtr revIDLastSave="135" documentId="8_{A1B8B8B6-B20B-4E29-B701-D5F515C0C1A0}" xr6:coauthVersionLast="47" xr6:coauthVersionMax="47" xr10:uidLastSave="{502437EC-2747-4E8C-949E-F86B6F110616}"/>
  <bookViews>
    <workbookView xWindow="-108" yWindow="-108" windowWidth="23256" windowHeight="12456" xr2:uid="{F45BF131-EF6E-4B2A-8086-E935F2A4BFD5}"/>
  </bookViews>
  <sheets>
    <sheet name="MODE D'EMPLOI" sheetId="12" r:id="rId1"/>
    <sheet name="PORTRAIT GLOBAL" sheetId="1" r:id="rId2"/>
    <sheet name="TEMPS TRAVAILLÉ" sheetId="10" r:id="rId3"/>
    <sheet name="Calendrier scolaire 2025-2026" sheetId="13" r:id="rId4"/>
    <sheet name="ATP" sheetId="11" state="hidden" r:id="rId5"/>
    <sheet name="Choix menu déroulant" sheetId="4" state="hidden" r:id="rId6"/>
  </sheets>
  <definedNames>
    <definedName name="_xlnm.Print_Titles" localSheetId="2">'TEMPS TRAVAILLÉ'!$B:$B,'TEMPS TRAVAILLÉ'!$6:$6</definedName>
    <definedName name="Z_1B0F6FCD_6114_4B71_941D_AE8DCE859D9F_.wvu.PrintArea" localSheetId="1" hidden="1">'PORTRAIT GLOBAL'!$B$2:$J$77</definedName>
    <definedName name="Z_1B0F6FCD_6114_4B71_941D_AE8DCE859D9F_.wvu.Rows" localSheetId="2" hidden="1">'TEMPS TRAVAILLÉ'!$24:$34,'TEMPS TRAVAILLÉ'!#REF!</definedName>
    <definedName name="_xlnm.Print_Area" localSheetId="0">'MODE D''EMPLOI'!$B$1:$L$24</definedName>
    <definedName name="_xlnm.Print_Area" localSheetId="1">'PORTRAIT GLOBAL'!$B$1:$J$89</definedName>
    <definedName name="_xlnm.Print_Area" localSheetId="2">'TEMPS TRAVAILLÉ'!$A$1:$AV$48</definedName>
  </definedNames>
  <calcPr calcId="191028"/>
  <customWorkbookViews>
    <customWorkbookView name="SEPI" guid="{1B0F6FCD-6114-4B71-941D-AE8DCE859D9F}" maximized="1" xWindow="-1928" yWindow="-77" windowWidth="1936" windowHeight="1056" activeSheetId="1"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18" i="1"/>
  <c r="AV19" i="10"/>
  <c r="AV34" i="10"/>
  <c r="H49" i="1" s="1"/>
  <c r="D36" i="1" l="1"/>
  <c r="F35" i="1"/>
  <c r="D17" i="1"/>
  <c r="F23" i="1"/>
  <c r="E23" i="1"/>
  <c r="AV44" i="10"/>
  <c r="H54" i="1" s="1"/>
  <c r="B26" i="10"/>
  <c r="B27" i="10"/>
  <c r="B25" i="10"/>
  <c r="AV23" i="10"/>
  <c r="D57" i="1"/>
  <c r="G55" i="1"/>
  <c r="G54" i="1" s="1"/>
  <c r="C42" i="10" l="1"/>
  <c r="C44" i="10"/>
  <c r="D44" i="10" s="1"/>
  <c r="H38" i="1"/>
  <c r="C43" i="10"/>
  <c r="F43" i="1"/>
  <c r="G43" i="1" s="1"/>
  <c r="C28" i="10" s="1"/>
  <c r="G38" i="1"/>
  <c r="G40" i="1"/>
  <c r="C25" i="10" s="1"/>
  <c r="G41" i="1"/>
  <c r="C26" i="10" s="1"/>
  <c r="G42" i="1"/>
  <c r="C27" i="10" s="1"/>
  <c r="G44" i="1"/>
  <c r="C29" i="10" s="1"/>
  <c r="G46" i="1"/>
  <c r="C31" i="10" s="1"/>
  <c r="E31" i="10" s="1"/>
  <c r="G47" i="1"/>
  <c r="C32" i="10" s="1"/>
  <c r="E32" i="10" s="1"/>
  <c r="G48" i="1"/>
  <c r="C33" i="10" s="1"/>
  <c r="E33" i="10" s="1"/>
  <c r="G20" i="1"/>
  <c r="G21" i="1"/>
  <c r="G22" i="1"/>
  <c r="G24" i="1"/>
  <c r="G25" i="1"/>
  <c r="G26" i="1"/>
  <c r="G28" i="1"/>
  <c r="G29" i="1"/>
  <c r="G30" i="1"/>
  <c r="G19" i="1"/>
  <c r="E44" i="10" l="1"/>
  <c r="D26" i="10"/>
  <c r="E26" i="10"/>
  <c r="D27" i="10"/>
  <c r="E27" i="10"/>
  <c r="D25" i="10"/>
  <c r="E25" i="10"/>
  <c r="D29" i="10"/>
  <c r="E29" i="10"/>
  <c r="D28" i="10"/>
  <c r="E28" i="10"/>
  <c r="C23" i="10"/>
  <c r="F39" i="1"/>
  <c r="E39" i="1"/>
  <c r="D23" i="10" l="1"/>
  <c r="E23" i="10"/>
  <c r="G39" i="1"/>
  <c r="C8" i="10"/>
  <c r="C7" i="10"/>
  <c r="C22" i="10"/>
  <c r="AV43" i="10"/>
  <c r="H55" i="1" s="1"/>
  <c r="AV39" i="10"/>
  <c r="AV38" i="10"/>
  <c r="AV33" i="10"/>
  <c r="H48" i="1" s="1"/>
  <c r="B33" i="10"/>
  <c r="AV32" i="10"/>
  <c r="H47" i="1" s="1"/>
  <c r="B32" i="10"/>
  <c r="AV31" i="10"/>
  <c r="B31"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AV27" i="10"/>
  <c r="H42" i="1" s="1"/>
  <c r="AV26" i="10"/>
  <c r="H41" i="1" s="1"/>
  <c r="I41" i="1" s="1"/>
  <c r="AV25"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V29" i="10"/>
  <c r="AV28" i="10"/>
  <c r="H43" i="1" s="1"/>
  <c r="H30" i="1"/>
  <c r="B19" i="10"/>
  <c r="AV18" i="10"/>
  <c r="H29" i="1" s="1"/>
  <c r="B18" i="10"/>
  <c r="AV17" i="10"/>
  <c r="H28" i="1" s="1"/>
  <c r="B17"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V15" i="10"/>
  <c r="H26" i="1" s="1"/>
  <c r="B15" i="10"/>
  <c r="AV14" i="10"/>
  <c r="H25" i="1" s="1"/>
  <c r="B14" i="10"/>
  <c r="AV13" i="10"/>
  <c r="H24" i="1" s="1"/>
  <c r="B13"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V11" i="10"/>
  <c r="AV10" i="10"/>
  <c r="AV9" i="10"/>
  <c r="H20" i="1" s="1"/>
  <c r="AV8" i="10"/>
  <c r="AV5" i="10"/>
  <c r="G52" i="1"/>
  <c r="D33" i="10"/>
  <c r="D32" i="10"/>
  <c r="D31" i="10"/>
  <c r="F45" i="1"/>
  <c r="E45" i="1"/>
  <c r="E50" i="1" s="1"/>
  <c r="C19" i="10"/>
  <c r="C18" i="10"/>
  <c r="C17" i="10"/>
  <c r="F27" i="1"/>
  <c r="E27" i="1"/>
  <c r="C15" i="10"/>
  <c r="C14" i="10"/>
  <c r="C13" i="10"/>
  <c r="C10" i="10"/>
  <c r="C9" i="10"/>
  <c r="H22" i="1" l="1"/>
  <c r="J22" i="1" s="1"/>
  <c r="D15" i="10"/>
  <c r="E15" i="10"/>
  <c r="D17" i="10"/>
  <c r="E17" i="10"/>
  <c r="D18" i="10"/>
  <c r="E18" i="10"/>
  <c r="D19" i="10"/>
  <c r="E19" i="10"/>
  <c r="D22" i="10"/>
  <c r="E22" i="10"/>
  <c r="D14" i="10"/>
  <c r="E14" i="10"/>
  <c r="D9" i="10"/>
  <c r="E9" i="10"/>
  <c r="D7" i="10"/>
  <c r="E7" i="10"/>
  <c r="D10" i="10"/>
  <c r="E10" i="10"/>
  <c r="D8" i="10"/>
  <c r="E8" i="10"/>
  <c r="D13" i="10"/>
  <c r="E13" i="10"/>
  <c r="C24" i="10"/>
  <c r="AV30" i="10"/>
  <c r="H45" i="1" s="1"/>
  <c r="H46" i="1"/>
  <c r="J46" i="1" s="1"/>
  <c r="H40" i="1"/>
  <c r="J40" i="1" s="1"/>
  <c r="AV24" i="10"/>
  <c r="H44" i="1"/>
  <c r="J44" i="1" s="1"/>
  <c r="I55" i="1"/>
  <c r="J55" i="1"/>
  <c r="E56" i="1"/>
  <c r="H21" i="1"/>
  <c r="J21" i="1" s="1"/>
  <c r="J38" i="1"/>
  <c r="J41" i="1"/>
  <c r="F31" i="1"/>
  <c r="E31" i="1"/>
  <c r="G23" i="1"/>
  <c r="G27" i="1"/>
  <c r="C16" i="10" s="1"/>
  <c r="G45" i="1"/>
  <c r="G49" i="1" s="1"/>
  <c r="AV45" i="10"/>
  <c r="J54" i="1" s="1"/>
  <c r="AV40" i="10"/>
  <c r="H52" i="1" s="1"/>
  <c r="I52" i="1" s="1"/>
  <c r="AV16" i="10"/>
  <c r="H27" i="1" s="1"/>
  <c r="AV12" i="10"/>
  <c r="H23" i="1" s="1"/>
  <c r="J47" i="1"/>
  <c r="I24" i="1"/>
  <c r="J25" i="1"/>
  <c r="J48" i="1"/>
  <c r="J29" i="1"/>
  <c r="I47" i="1"/>
  <c r="H19" i="1"/>
  <c r="I26" i="1"/>
  <c r="J28" i="1"/>
  <c r="J43" i="1"/>
  <c r="I43" i="1"/>
  <c r="I29" i="1"/>
  <c r="I25" i="1"/>
  <c r="J20" i="1"/>
  <c r="I48" i="1"/>
  <c r="J30" i="1"/>
  <c r="C11" i="10"/>
  <c r="J26" i="1"/>
  <c r="J24" i="1"/>
  <c r="I20" i="1"/>
  <c r="I28" i="1"/>
  <c r="I30" i="1"/>
  <c r="C37" i="10"/>
  <c r="D24" i="10" l="1"/>
  <c r="E24" i="10"/>
  <c r="H39" i="1"/>
  <c r="H50" i="1" s="1"/>
  <c r="AV35" i="10"/>
  <c r="I22" i="1"/>
  <c r="AV20" i="10"/>
  <c r="H31" i="1"/>
  <c r="C39" i="10"/>
  <c r="E37" i="10"/>
  <c r="F49" i="1"/>
  <c r="F50" i="1" s="1"/>
  <c r="C34" i="10"/>
  <c r="D11" i="10"/>
  <c r="E11" i="10"/>
  <c r="D16" i="10"/>
  <c r="E16" i="10"/>
  <c r="I46" i="1"/>
  <c r="C30" i="10"/>
  <c r="G50" i="1"/>
  <c r="I40" i="1"/>
  <c r="I44" i="1"/>
  <c r="C38" i="10"/>
  <c r="I38" i="1"/>
  <c r="I21" i="1"/>
  <c r="I42" i="1"/>
  <c r="J42" i="1"/>
  <c r="G31" i="1"/>
  <c r="E57" i="1"/>
  <c r="I54" i="1"/>
  <c r="J45" i="1"/>
  <c r="I27" i="1"/>
  <c r="I45" i="1"/>
  <c r="J27" i="1"/>
  <c r="J19" i="1"/>
  <c r="J52" i="1"/>
  <c r="I19" i="1"/>
  <c r="J23" i="1"/>
  <c r="I23" i="1"/>
  <c r="C12" i="10"/>
  <c r="D30" i="10" l="1"/>
  <c r="E30" i="10"/>
  <c r="D34" i="10"/>
  <c r="E34" i="10"/>
  <c r="J39" i="1"/>
  <c r="I39" i="1"/>
  <c r="D12" i="10"/>
  <c r="E12" i="10"/>
  <c r="I31" i="1"/>
  <c r="J31" i="1"/>
  <c r="G56" i="1"/>
  <c r="G57" i="1" s="1"/>
  <c r="I49" i="1"/>
  <c r="J49" i="1"/>
  <c r="H57" i="1"/>
  <c r="F56" i="1" l="1"/>
  <c r="F57" i="1" s="1"/>
  <c r="I50" i="1"/>
  <c r="I57" i="1" s="1"/>
  <c r="J50" i="1"/>
  <c r="J57" i="1" s="1"/>
</calcChain>
</file>

<file path=xl/sharedStrings.xml><?xml version="1.0" encoding="utf-8"?>
<sst xmlns="http://schemas.openxmlformats.org/spreadsheetml/2006/main" count="283" uniqueCount="263">
  <si>
    <t>FEUILLE "PORTRAIT GLOBAL"</t>
  </si>
  <si>
    <t>FEUILLE "TEMPS TRAVAILLÉ"</t>
  </si>
  <si>
    <t>Section "Tâche éducative" (TÉ)</t>
  </si>
  <si>
    <t>Section "Autres tâches professionnelles" (ATP)</t>
  </si>
  <si>
    <t>Section "Journées pédagogiques"</t>
  </si>
  <si>
    <t>Section "Travail personnel" (TP)</t>
  </si>
  <si>
    <t>IDENTIFICATION</t>
  </si>
  <si>
    <t>Antoine de St-Exupéry</t>
  </si>
  <si>
    <t>% de tâche:</t>
  </si>
  <si>
    <t xml:space="preserve">Nombre de minutes par période: </t>
  </si>
  <si>
    <t>TÂCHE ÉDUCATIVE (TÉ)</t>
  </si>
  <si>
    <r>
      <t>Temps "</t>
    </r>
    <r>
      <rPr>
        <b/>
        <sz val="11"/>
        <color theme="1"/>
        <rFont val="Calibri"/>
        <family val="2"/>
        <scheme val="minor"/>
      </rPr>
      <t>Attribués à l'horaire</t>
    </r>
    <r>
      <rPr>
        <sz val="11"/>
        <color theme="1"/>
        <rFont val="Calibri"/>
        <family val="2"/>
        <scheme val="minor"/>
      </rPr>
      <t xml:space="preserve">" par cycle
</t>
    </r>
    <r>
      <rPr>
        <sz val="9"/>
        <color theme="1"/>
        <rFont val="Calibri"/>
        <family val="2"/>
        <scheme val="minor"/>
      </rPr>
      <t>(en minutes)</t>
    </r>
  </si>
  <si>
    <r>
      <t>Temps 
"</t>
    </r>
    <r>
      <rPr>
        <b/>
        <sz val="11"/>
        <color theme="1"/>
        <rFont val="Calibri"/>
        <family val="2"/>
        <scheme val="minor"/>
      </rPr>
      <t>pré-alloués non utilisé</t>
    </r>
    <r>
      <rPr>
        <sz val="11"/>
        <color theme="1"/>
        <rFont val="Calibri"/>
        <family val="2"/>
        <scheme val="minor"/>
      </rPr>
      <t>" 
par cycle</t>
    </r>
    <r>
      <rPr>
        <sz val="10"/>
        <color theme="1"/>
        <rFont val="Calibri"/>
        <family val="2"/>
        <scheme val="minor"/>
      </rPr>
      <t xml:space="preserve"> 
</t>
    </r>
    <r>
      <rPr>
        <sz val="9"/>
        <color theme="1"/>
        <rFont val="Calibri"/>
        <family val="2"/>
        <scheme val="minor"/>
      </rPr>
      <t>(en minutes)</t>
    </r>
  </si>
  <si>
    <r>
      <t xml:space="preserve">Total des heures </t>
    </r>
    <r>
      <rPr>
        <b/>
        <sz val="11"/>
        <color theme="1"/>
        <rFont val="Calibri"/>
        <family val="2"/>
        <scheme val="minor"/>
      </rPr>
      <t xml:space="preserve">ACCORDÉES
</t>
    </r>
    <r>
      <rPr>
        <sz val="11"/>
        <color theme="1"/>
        <rFont val="Calibri"/>
        <family val="2"/>
        <scheme val="minor"/>
      </rPr>
      <t>annuellement</t>
    </r>
  </si>
  <si>
    <r>
      <t xml:space="preserve">Total des heures </t>
    </r>
    <r>
      <rPr>
        <b/>
        <sz val="11"/>
        <color theme="1"/>
        <rFont val="Calibri"/>
        <family val="2"/>
        <scheme val="minor"/>
      </rPr>
      <t xml:space="preserve">TRAVAILLÉES
</t>
    </r>
    <r>
      <rPr>
        <sz val="11"/>
        <color theme="1"/>
        <rFont val="Calibri"/>
        <family val="2"/>
        <scheme val="minor"/>
      </rPr>
      <t>annuellement</t>
    </r>
  </si>
  <si>
    <r>
      <t xml:space="preserve">Nombre d'heures </t>
    </r>
    <r>
      <rPr>
        <b/>
        <sz val="11"/>
        <color theme="1"/>
        <rFont val="Calibri"/>
        <family val="2"/>
        <scheme val="minor"/>
      </rPr>
      <t>DISPONIBLES</t>
    </r>
  </si>
  <si>
    <r>
      <t xml:space="preserve">Nombre d'heures travaillées
</t>
    </r>
    <r>
      <rPr>
        <b/>
        <sz val="11"/>
        <color theme="1"/>
        <rFont val="Calibri"/>
        <family val="2"/>
        <scheme val="minor"/>
      </rPr>
      <t>EN SURPLUS</t>
    </r>
  </si>
  <si>
    <t xml:space="preserve">Remarques, 
notes ou ajouts: </t>
  </si>
  <si>
    <t xml:space="preserve">Nombre d'heures de TÉ par cycle: </t>
  </si>
  <si>
    <t>Récupération</t>
  </si>
  <si>
    <t>Activité #1:</t>
  </si>
  <si>
    <t>Activité #2:</t>
  </si>
  <si>
    <t>Activité #3:</t>
  </si>
  <si>
    <t>Tâche #1:</t>
  </si>
  <si>
    <t>Tâche #2:</t>
  </si>
  <si>
    <t>Tâche #3:</t>
  </si>
  <si>
    <t>SOUS-TOTAL TÉ</t>
  </si>
  <si>
    <t>AUTRES TÂCHES PROFESSIONNELLES (ATP)</t>
  </si>
  <si>
    <t>Total de 452 heures pour une tâche annuelle de 100%</t>
  </si>
  <si>
    <t>heures</t>
  </si>
  <si>
    <r>
      <rPr>
        <b/>
        <sz val="11"/>
        <color theme="1"/>
        <rFont val="Calibri"/>
        <family val="2"/>
        <scheme val="minor"/>
      </rPr>
      <t>Autres tâches professionnelles</t>
    </r>
    <r>
      <rPr>
        <sz val="11"/>
        <color theme="1"/>
        <rFont val="Calibri"/>
        <family val="2"/>
        <scheme val="minor"/>
      </rPr>
      <t xml:space="preserve">
4 heures x 36 semaines, 
soit 144 heures pour une tâche à 100%</t>
    </r>
  </si>
  <si>
    <t xml:space="preserve">Nombre d'heures en ATP par cycle: </t>
  </si>
  <si>
    <t>Comité #1</t>
  </si>
  <si>
    <t>Comité #2</t>
  </si>
  <si>
    <t>Comité #3</t>
  </si>
  <si>
    <t>Tâche #1</t>
  </si>
  <si>
    <t>Tâche #2</t>
  </si>
  <si>
    <t>Tâche #3</t>
  </si>
  <si>
    <t>SOUS-TOTAL ATP</t>
  </si>
  <si>
    <t>TOTAL ATP sur 180 jours</t>
  </si>
  <si>
    <t>TÂCHE TOTALE</t>
  </si>
  <si>
    <t>Informations relatives à la confection de la tâche</t>
  </si>
  <si>
    <t xml:space="preserve">
La clause 8-7.06 de l'Entente nationale prévoit que dans une école où la direction dispose d'un personnel de secrétariat, l'enseignante ou l'enseignant peut utiliser ce personnel pour faire effectuer des travaux de secrétariat qui sont en relation directe avec son enseignement. À cette fin, elle ou il s'adresse à la direction en lui indiquant les travaux qu'elle ou il veut faire exécuter et la direction confie ce travail à son personnel de secrétariat selon les disponibilités de ce personnel (Ex.: faire des photocopies, préparation d'enveloppes d'examens, etc.).
</t>
  </si>
  <si>
    <t>Nb d'hrs accordées pour l'année</t>
  </si>
  <si>
    <r>
      <t xml:space="preserve">Nb de minutes  à effectuer 
par semaine de 5 jours
</t>
    </r>
    <r>
      <rPr>
        <i/>
        <sz val="9"/>
        <color theme="1"/>
        <rFont val="Calibri"/>
        <family val="2"/>
        <scheme val="minor"/>
      </rPr>
      <t>À titre indicatif</t>
    </r>
  </si>
  <si>
    <t>COMPTABILISATION DES HEURES ACCOMPLIES DANS L'ANNÉE SCOLAIRE</t>
  </si>
  <si>
    <t>25 au 29 août 2025</t>
  </si>
  <si>
    <t>2 au 5 septembre 2025</t>
  </si>
  <si>
    <t>8 au 12 septembre 2025</t>
  </si>
  <si>
    <t>15 au 19 septembre 2025</t>
  </si>
  <si>
    <t>22 au 26 septembre 2025</t>
  </si>
  <si>
    <t>29 sept. au 3 octobre 2025</t>
  </si>
  <si>
    <t>6 au 10 octobre 2025</t>
  </si>
  <si>
    <t>14 au 17 octobre 2025</t>
  </si>
  <si>
    <t>20 au 24 octobre 2025</t>
  </si>
  <si>
    <t>27 au
31 octobre 2025</t>
  </si>
  <si>
    <t>3 au 7 nov. 2025</t>
  </si>
  <si>
    <t>10 au 14 nov. 2025</t>
  </si>
  <si>
    <t>17 au 21 nov. 2025</t>
  </si>
  <si>
    <t>24 au 28 nov. 2025</t>
  </si>
  <si>
    <t>1 au 5 déc. 2025</t>
  </si>
  <si>
    <t>8 au 12 déc. 2025</t>
  </si>
  <si>
    <t>15 au 19 déc. 2025</t>
  </si>
  <si>
    <t>5 au 9 janvier 2026</t>
  </si>
  <si>
    <t>12 au 16 janvier 2026</t>
  </si>
  <si>
    <t>19 au 23 janvier 2026</t>
  </si>
  <si>
    <t>26 au 30 janv. 
2026</t>
  </si>
  <si>
    <t>2 au 6 février 2026</t>
  </si>
  <si>
    <t>9 au 13 février 2026</t>
  </si>
  <si>
    <t>16 au 20 février 2026</t>
  </si>
  <si>
    <t>23 au 27 février 2026</t>
  </si>
  <si>
    <t>9 au 13 mars 2026</t>
  </si>
  <si>
    <t>16 au 20 mars 2025</t>
  </si>
  <si>
    <t>23 au 27 mars 2026</t>
  </si>
  <si>
    <t>30 mars au 
2 avril 2026</t>
  </si>
  <si>
    <t>7 au 10 avril 2026</t>
  </si>
  <si>
    <t>13 au 17 avril 2026</t>
  </si>
  <si>
    <t>20 au 24 avril 2026</t>
  </si>
  <si>
    <t>27 avril au
 1 mai 2026</t>
  </si>
  <si>
    <t>4 au 8 mai 2026</t>
  </si>
  <si>
    <t>11 au 15 mai 2026</t>
  </si>
  <si>
    <t>19 au 22 mai 2026</t>
  </si>
  <si>
    <t>25 au 29 mai 2026</t>
  </si>
  <si>
    <t>1 au 5 juin 2026</t>
  </si>
  <si>
    <t>8 au 12 juin 2026</t>
  </si>
  <si>
    <t>15 au 19 juin 2026</t>
  </si>
  <si>
    <t>22 au 26 juin 2026</t>
  </si>
  <si>
    <t>TOTAL 
(en heures)</t>
  </si>
  <si>
    <t>Encadrement</t>
  </si>
  <si>
    <r>
      <t xml:space="preserve">Activités étudiantes </t>
    </r>
    <r>
      <rPr>
        <sz val="9"/>
        <color theme="1"/>
        <rFont val="Calibri"/>
        <family val="2"/>
        <scheme val="minor"/>
      </rPr>
      <t>(Avec les élèves, comités et réunions)</t>
    </r>
  </si>
  <si>
    <t>Autre(s) tâche(s) reconnue(s) dans la TÉ</t>
  </si>
  <si>
    <t>SOUS-TOTAL 1</t>
  </si>
  <si>
    <t>Surveillance de l'accueil et des déplacements</t>
  </si>
  <si>
    <t>Participation aux comités conventionnés 
et non conventionnés</t>
  </si>
  <si>
    <t>Rencontre hebdomadaire individuelle avec la direction</t>
  </si>
  <si>
    <t>Insertion professionnelle - Annexe XLIX</t>
  </si>
  <si>
    <t>Utiliser le menu déroulant pour visualiser 
des exemples de tâches professionnelles</t>
  </si>
  <si>
    <t>N/D</t>
  </si>
  <si>
    <r>
      <t xml:space="preserve">JOURNÉES PÉDAGOGIQUES
</t>
    </r>
    <r>
      <rPr>
        <b/>
        <sz val="11"/>
        <color theme="0"/>
        <rFont val="Calibri"/>
        <family val="2"/>
        <scheme val="minor"/>
      </rPr>
      <t>(une journée pédagogique de 5,4 heures = 324 minutes)</t>
    </r>
  </si>
  <si>
    <t>17 x Journées pédagogiques régulières</t>
  </si>
  <si>
    <t>3 x Journées pédagogiques 
pouvant devenir une journée de classe</t>
  </si>
  <si>
    <t>SOUS-TOTAL 3</t>
  </si>
  <si>
    <r>
      <t xml:space="preserve">TRAVAIL PERSONNEL (TP)
</t>
    </r>
    <r>
      <rPr>
        <b/>
        <sz val="11"/>
        <color theme="1"/>
        <rFont val="Calibri"/>
        <family val="2"/>
        <scheme val="minor"/>
      </rPr>
      <t>(Total de 200 heures pour une tâche à 100%)</t>
    </r>
  </si>
  <si>
    <t>SOUS-TOTAL 4</t>
  </si>
  <si>
    <t>Activités de formation et de perfectionnement 
(excluant celles en journée pédagogique)</t>
  </si>
  <si>
    <t>Correction</t>
  </si>
  <si>
    <t>Délégué(e) syndical(e) *uniquement pour fins de consultation personnelle</t>
  </si>
  <si>
    <t>Développer des outils pédagogiques</t>
  </si>
  <si>
    <t>Élaboration et mise en place des plans d'intervention</t>
  </si>
  <si>
    <t>Faire des photocopies</t>
  </si>
  <si>
    <t>Multi-niveaux / Multi-planifications</t>
  </si>
  <si>
    <t>Participation au Conseil des enseignantes et enseignants de l'école (CÉE)</t>
  </si>
  <si>
    <t>Planification</t>
  </si>
  <si>
    <t>Préparation</t>
  </si>
  <si>
    <t>Préparation de la classe</t>
  </si>
  <si>
    <t>Préparation des bulletins et communications officielles</t>
  </si>
  <si>
    <t>Préparation des enveloppes d'examens</t>
  </si>
  <si>
    <t>Volet parents (maternelle 4 ans)</t>
  </si>
  <si>
    <t>Toutes autres tâches comprises à la fonction générale</t>
  </si>
  <si>
    <t>Écoles présco/primaire</t>
  </si>
  <si>
    <t>Écoles secondaire</t>
  </si>
  <si>
    <t>Centres EDA-FP</t>
  </si>
  <si>
    <t>Champ présco</t>
  </si>
  <si>
    <t>Champs primaire</t>
  </si>
  <si>
    <t>Champs secondaire</t>
  </si>
  <si>
    <t>Adélard Desrosiers</t>
  </si>
  <si>
    <t>Anjou</t>
  </si>
  <si>
    <t>Centre Amos</t>
  </si>
  <si>
    <t>1 - Adaptation scolaire</t>
  </si>
  <si>
    <t>Albatros</t>
  </si>
  <si>
    <t>Centre Anjou</t>
  </si>
  <si>
    <t>2 - Préscolaire</t>
  </si>
  <si>
    <t>3 - Primaire</t>
  </si>
  <si>
    <t>8 - Anglais</t>
  </si>
  <si>
    <t>Alphonse Pesant</t>
  </si>
  <si>
    <t>Aux Mille-Voix</t>
  </si>
  <si>
    <t>Centre Antoine de St-Exupéry</t>
  </si>
  <si>
    <t>20 - Accueil</t>
  </si>
  <si>
    <t>4 - Anglais</t>
  </si>
  <si>
    <t>9 - Éducation physique</t>
  </si>
  <si>
    <t>Cardinal Léger</t>
  </si>
  <si>
    <t>Calixa-Lavallée</t>
  </si>
  <si>
    <t xml:space="preserve">Centre Calixa Lavallée </t>
  </si>
  <si>
    <t>32 - Danse/Art dramatique</t>
  </si>
  <si>
    <t>5 - Éducation physique</t>
  </si>
  <si>
    <t>10 - Musique</t>
  </si>
  <si>
    <t>Chénier</t>
  </si>
  <si>
    <t>Daniel Johnson</t>
  </si>
  <si>
    <t>Centre Daniel Johnson</t>
  </si>
  <si>
    <t>6 - Musique</t>
  </si>
  <si>
    <t>11 - Arts plastiques</t>
  </si>
  <si>
    <t>De La Belle-Rive</t>
  </si>
  <si>
    <t>Guy Vanier</t>
  </si>
  <si>
    <t>Centre Ferland - La Relance</t>
  </si>
  <si>
    <t>7 - Arts plastiques</t>
  </si>
  <si>
    <t>12 - Français</t>
  </si>
  <si>
    <t>De La Fraternité</t>
  </si>
  <si>
    <t>Henri Bourassa</t>
  </si>
  <si>
    <t>Centre Louis Fréchette</t>
  </si>
  <si>
    <t>13 - Mathématiques/Sciences/Techno.</t>
  </si>
  <si>
    <t>Denise Pelletier</t>
  </si>
  <si>
    <t>Irma-Levasseur</t>
  </si>
  <si>
    <t>Centre Métiers de l'Acier</t>
  </si>
  <si>
    <t>14 - Éthique et culture</t>
  </si>
  <si>
    <t>Des Roseraies</t>
  </si>
  <si>
    <t>Jean Grou</t>
  </si>
  <si>
    <t>Centre Paul-Gratton</t>
  </si>
  <si>
    <t>17 - Géographie/Histoire</t>
  </si>
  <si>
    <t>Félix Leclerc</t>
  </si>
  <si>
    <t>La Passerelle</t>
  </si>
  <si>
    <t>18 - Informatique</t>
  </si>
  <si>
    <t>Ferland</t>
  </si>
  <si>
    <t>La Relance</t>
  </si>
  <si>
    <t>Fernand-Gauthier</t>
  </si>
  <si>
    <t>Le Tournesol</t>
  </si>
  <si>
    <t>22 - Danse/Art dramatique</t>
  </si>
  <si>
    <t>François La Bernarde</t>
  </si>
  <si>
    <t>Pointe-aux-Trembles</t>
  </si>
  <si>
    <t>Gabrielle Roy</t>
  </si>
  <si>
    <t>Général-Vanier</t>
  </si>
  <si>
    <t>Jacques Rousseau</t>
  </si>
  <si>
    <t>Jean Nicolet et annexe</t>
  </si>
  <si>
    <t>Jules Verne</t>
  </si>
  <si>
    <t>La Dauversière</t>
  </si>
  <si>
    <t>Lambert Close</t>
  </si>
  <si>
    <t>Le Carignan</t>
  </si>
  <si>
    <t>Marc Aurèle Fortin et annexe</t>
  </si>
  <si>
    <t>Marc Laflamme Le Prélude</t>
  </si>
  <si>
    <t>Montmartre</t>
  </si>
  <si>
    <t>Notre Dame</t>
  </si>
  <si>
    <t>Notre Dame de Fatima</t>
  </si>
  <si>
    <t>Pie XII</t>
  </si>
  <si>
    <t>Pierre de Coubertin</t>
  </si>
  <si>
    <t>Réné-Guénette</t>
  </si>
  <si>
    <t>Simone Desjardins (Gouin et Perras)</t>
  </si>
  <si>
    <t>Ste-Collette et annexe</t>
  </si>
  <si>
    <t>Ste-Germaine-Cousin</t>
  </si>
  <si>
    <t>Ste-Gertrude</t>
  </si>
  <si>
    <t>Ste-Marguerite-Bourgeoys</t>
  </si>
  <si>
    <t>St-Joseph</t>
  </si>
  <si>
    <t>St-Marcel</t>
  </si>
  <si>
    <t>St-Octave</t>
  </si>
  <si>
    <t>St-Rémi et annexe</t>
  </si>
  <si>
    <t>St-Vincent Marie</t>
  </si>
  <si>
    <t>Victor Lavigne</t>
  </si>
  <si>
    <t>Wilfrid Bastien</t>
  </si>
  <si>
    <t>Wilfrid Pelletier</t>
  </si>
  <si>
    <r>
      <t>Encadrement</t>
    </r>
    <r>
      <rPr>
        <vertAlign val="superscript"/>
        <sz val="11"/>
        <color rgb="FF000000"/>
        <rFont val="Calibri"/>
        <family val="2"/>
        <scheme val="minor"/>
      </rPr>
      <t>2</t>
    </r>
  </si>
  <si>
    <r>
      <t xml:space="preserve">Activités étudiantes </t>
    </r>
    <r>
      <rPr>
        <sz val="10"/>
        <color theme="1"/>
        <rFont val="Calibri"/>
        <family val="2"/>
        <scheme val="minor"/>
      </rPr>
      <t>(Avec les élèves, comités et réunions)</t>
    </r>
    <r>
      <rPr>
        <vertAlign val="superscript"/>
        <sz val="11"/>
        <color theme="1"/>
        <rFont val="Calibri"/>
        <family val="2"/>
        <scheme val="minor"/>
      </rPr>
      <t>4</t>
    </r>
  </si>
  <si>
    <t>Nom:</t>
  </si>
  <si>
    <r>
      <t xml:space="preserve">--- Complétez le tableau en MINUTES ---
</t>
    </r>
    <r>
      <rPr>
        <b/>
        <sz val="11"/>
        <color theme="1"/>
        <rFont val="Calibri"/>
        <family val="2"/>
        <scheme val="minor"/>
      </rPr>
      <t>Pour développer les composantes de votre tâche, 
cliquez sur le          dans la première colonne.</t>
    </r>
    <r>
      <rPr>
        <b/>
        <sz val="16"/>
        <color theme="1"/>
        <rFont val="Calibri"/>
        <family val="2"/>
        <scheme val="minor"/>
      </rPr>
      <t xml:space="preserve">
</t>
    </r>
    <r>
      <rPr>
        <b/>
        <sz val="11"/>
        <color theme="1"/>
        <rFont val="Calibri"/>
        <family val="2"/>
        <scheme val="minor"/>
      </rPr>
      <t>Pour les refermer, cliquez sur le         .</t>
    </r>
  </si>
  <si>
    <r>
      <t>Surveillance de l'accueil et des déplacements</t>
    </r>
    <r>
      <rPr>
        <vertAlign val="superscript"/>
        <sz val="11"/>
        <color theme="1"/>
        <rFont val="Calibri"/>
        <family val="2"/>
        <scheme val="minor"/>
      </rPr>
      <t>6</t>
    </r>
  </si>
  <si>
    <r>
      <t>Comités conventionnés et non conventionnés</t>
    </r>
    <r>
      <rPr>
        <vertAlign val="superscript"/>
        <sz val="11"/>
        <color rgb="FF000000"/>
        <rFont val="Calibri"/>
        <family val="2"/>
      </rPr>
      <t>7</t>
    </r>
    <r>
      <rPr>
        <vertAlign val="superscript"/>
        <sz val="11"/>
        <color rgb="FF000000"/>
        <rFont val="Calibri"/>
        <family val="2"/>
      </rPr>
      <t xml:space="preserve"> </t>
    </r>
    <r>
      <rPr>
        <sz val="8"/>
        <color rgb="FF000000"/>
        <rFont val="Calibri"/>
        <family val="2"/>
      </rPr>
      <t>(veuillez détailler les comités)</t>
    </r>
  </si>
  <si>
    <r>
      <t>Rencontre hebdomadaire individuelle avec la direction</t>
    </r>
    <r>
      <rPr>
        <vertAlign val="superscript"/>
        <sz val="11"/>
        <color theme="1"/>
        <rFont val="Calibri"/>
        <family val="2"/>
        <scheme val="minor"/>
      </rPr>
      <t>8</t>
    </r>
  </si>
  <si>
    <r>
      <t>Insertion professionnelle - Annexe XLIX</t>
    </r>
    <r>
      <rPr>
        <vertAlign val="superscript"/>
        <sz val="11"/>
        <color theme="1"/>
        <rFont val="Calibri"/>
        <family val="2"/>
        <scheme val="minor"/>
      </rPr>
      <t>9</t>
    </r>
  </si>
  <si>
    <r>
      <t xml:space="preserve">Nb de minutes à effectuer par jour travaillé
</t>
    </r>
    <r>
      <rPr>
        <i/>
        <sz val="9"/>
        <color theme="1"/>
        <rFont val="Calibri"/>
        <family val="2"/>
        <scheme val="minor"/>
      </rPr>
      <t>À titre indicatif</t>
    </r>
  </si>
  <si>
    <t>Nombre de journées pédagogiques à effectuer:</t>
  </si>
  <si>
    <r>
      <t xml:space="preserve">Journées pédagogiques
 </t>
    </r>
    <r>
      <rPr>
        <sz val="10"/>
        <color theme="0"/>
        <rFont val="Calibri"/>
        <family val="2"/>
        <scheme val="minor"/>
      </rPr>
      <t>5,4 heures x 20 jours, soit 108 heures pour une tâche à 100%</t>
    </r>
    <r>
      <rPr>
        <vertAlign val="superscript"/>
        <sz val="11"/>
        <color theme="0"/>
        <rFont val="Calibri"/>
        <family val="2"/>
        <scheme val="minor"/>
      </rPr>
      <t>12</t>
    </r>
  </si>
  <si>
    <r>
      <t xml:space="preserve">Travail personnel </t>
    </r>
    <r>
      <rPr>
        <b/>
        <u/>
        <sz val="11"/>
        <color theme="1"/>
        <rFont val="Calibri"/>
        <family val="2"/>
        <scheme val="minor"/>
      </rPr>
      <t>déterminé par l'enseignante ou l'enseignant</t>
    </r>
    <r>
      <rPr>
        <vertAlign val="superscript"/>
        <sz val="11"/>
        <color theme="1"/>
        <rFont val="Calibri"/>
        <family val="2"/>
        <scheme val="minor"/>
      </rPr>
      <t>13</t>
    </r>
    <r>
      <rPr>
        <b/>
        <sz val="11"/>
        <color theme="1"/>
        <rFont val="Calibri"/>
        <family val="2"/>
        <scheme val="minor"/>
      </rPr>
      <t xml:space="preserve">
</t>
    </r>
    <r>
      <rPr>
        <sz val="10"/>
        <color theme="1"/>
        <rFont val="Calibri"/>
        <family val="2"/>
        <scheme val="minor"/>
      </rPr>
      <t>5 heures x 40 semaines, soit 200 heures pour une tâche à 100%</t>
    </r>
  </si>
  <si>
    <r>
      <t>Rencontres collectives et pour rencontrer les parents</t>
    </r>
    <r>
      <rPr>
        <vertAlign val="superscript"/>
        <sz val="11"/>
        <color theme="1"/>
        <rFont val="Calibri"/>
        <family val="2"/>
        <scheme val="minor"/>
      </rPr>
      <t>14</t>
    </r>
  </si>
  <si>
    <r>
      <t>13.</t>
    </r>
    <r>
      <rPr>
        <b/>
        <sz val="11"/>
        <color theme="1"/>
        <rFont val="Calibri"/>
        <family val="2"/>
        <scheme val="minor"/>
      </rPr>
      <t xml:space="preserve"> Travail personnel</t>
    </r>
    <r>
      <rPr>
        <sz val="11"/>
        <color theme="1"/>
        <rFont val="Calibri"/>
        <family val="2"/>
        <scheme val="minor"/>
      </rPr>
      <t xml:space="preserve"> : À compter de l'année scolaire 2026-2027, l'entièreté du travail personnel pourra être effectué au lieu déterminé par l'enseignant. </t>
    </r>
  </si>
  <si>
    <r>
      <t>14. Conformément à la clause 8-7.10 de l'entente locale, un enseignant n'est pas tenu d'assister à plus de 10 rencontres collectives et 3 rencontres de parents pendant son année de travail. À noter que le temps requis pour les rencontres collectives et pour les rencontres de parents</t>
    </r>
    <r>
      <rPr>
        <sz val="11"/>
        <color rgb="FFFC22DD"/>
        <rFont val="Calibri"/>
        <family val="2"/>
        <scheme val="minor"/>
      </rPr>
      <t xml:space="preserve"> </t>
    </r>
    <r>
      <rPr>
        <sz val="11"/>
        <rFont val="Calibri"/>
        <family val="2"/>
        <scheme val="minor"/>
      </rPr>
      <t xml:space="preserve">est puisé </t>
    </r>
    <r>
      <rPr>
        <sz val="11"/>
        <color theme="1"/>
        <rFont val="Calibri"/>
        <family val="2"/>
        <scheme val="minor"/>
      </rPr>
      <t>à même les 200 heures de travail personnel. 
Si l'enseignant est à moins de 100% de tâche, il devrait s'entendre avec sa direction sur les rencontres collectives auxquelles il devrait être présent.</t>
    </r>
  </si>
  <si>
    <t>SOUS-TOTAL 2</t>
  </si>
  <si>
    <t>10 rencontres collectives et 
3 premières réunions pour rencontrer les parents</t>
  </si>
  <si>
    <r>
      <t xml:space="preserve">11. Bien que ce temps ne soit pas explicitement inscrit dans votre tâche, il devrait correspondre, en tout ou en partie, aux descriptifs suivants: 
</t>
    </r>
    <r>
      <rPr>
        <sz val="9"/>
        <color theme="1"/>
        <rFont val="Calibri"/>
        <family val="2"/>
        <scheme val="minor"/>
      </rPr>
      <t xml:space="preserve">- Autres tâches
- Autres tâches enseignant
- Autres tâches dir
- TRAVDA (Trav. Dét. Ens)
</t>
    </r>
    <r>
      <rPr>
        <sz val="11"/>
        <color theme="1"/>
        <rFont val="Calibri"/>
        <family val="2"/>
        <scheme val="minor"/>
      </rPr>
      <t xml:space="preserve">
Pour vous faciliter la tâche, le formulaire calculera ce temps pour vous. </t>
    </r>
    <r>
      <rPr>
        <b/>
        <sz val="11"/>
        <color theme="1"/>
        <rFont val="Calibri"/>
        <family val="2"/>
        <scheme val="minor"/>
      </rPr>
      <t>L'important est de s'assurer que le total soit d'au moins 90 minutes par cycle de 10 jours</t>
    </r>
    <r>
      <rPr>
        <sz val="11"/>
        <color theme="1"/>
        <rFont val="Calibri"/>
        <family val="2"/>
        <scheme val="minor"/>
      </rPr>
      <t xml:space="preserve"> (45 minutes par semaine)</t>
    </r>
  </si>
  <si>
    <r>
      <rPr>
        <b/>
        <u val="double"/>
        <sz val="16"/>
        <color theme="1"/>
        <rFont val="Calibri"/>
        <family val="2"/>
        <scheme val="minor"/>
      </rPr>
      <t>200 jours de travail</t>
    </r>
    <r>
      <rPr>
        <b/>
        <sz val="16"/>
        <color theme="1"/>
        <rFont val="Calibri"/>
        <family val="2"/>
        <scheme val="minor"/>
      </rPr>
      <t xml:space="preserve"> et </t>
    </r>
    <r>
      <rPr>
        <b/>
        <u val="double"/>
        <sz val="16"/>
        <color theme="1"/>
        <rFont val="Calibri"/>
        <family val="2"/>
        <scheme val="minor"/>
      </rPr>
      <t>32 heures de travail par semaine</t>
    </r>
    <r>
      <rPr>
        <b/>
        <sz val="16"/>
        <color theme="1"/>
        <rFont val="Calibri"/>
        <family val="2"/>
        <scheme val="minor"/>
      </rPr>
      <t xml:space="preserve"> : </t>
    </r>
    <r>
      <rPr>
        <b/>
        <sz val="12"/>
        <color theme="1"/>
        <rFont val="Calibri"/>
        <family val="2"/>
        <scheme val="minor"/>
      </rPr>
      <t xml:space="preserve">
- Cet outil s'adresse aux enseignantes et enseignants qui souhaitent suivre leur temps de travail de manière détaillée afin d'obtenir un portrait global du temps consacré à toutes les tâches professionnelles qu'ils accomplissent.
- Il a aussi pour fonction d'aider à mieux se préparer </t>
    </r>
    <r>
      <rPr>
        <b/>
        <u val="double"/>
        <sz val="12"/>
        <color theme="1"/>
        <rFont val="Calibri"/>
        <family val="2"/>
        <scheme val="minor"/>
      </rPr>
      <t>pour les prochaines consultations collective et individuelle</t>
    </r>
    <r>
      <rPr>
        <b/>
        <sz val="12"/>
        <color theme="1"/>
        <rFont val="Calibri"/>
        <family val="2"/>
        <scheme val="minor"/>
      </rPr>
      <t xml:space="preserve"> obligatoires et préalables à la confection des tâches enseignantes.</t>
    </r>
    <r>
      <rPr>
        <sz val="11"/>
        <color theme="1"/>
        <rFont val="Calibri"/>
        <family val="2"/>
        <scheme val="minor"/>
      </rPr>
      <t xml:space="preserve">
Notez qu'il s'agit d'une première version de l'outil, qui sera amélioré au fil du temps pour mieux répondre aux besoins des membres du SEHY. Si vous relevez une erreur ou souhaitez partager des commentaires ou suggestions, merci de nous en faire part en écrivant à </t>
    </r>
    <r>
      <rPr>
        <u/>
        <sz val="11"/>
        <color theme="1"/>
        <rFont val="Calibri"/>
        <family val="2"/>
        <scheme val="minor"/>
      </rPr>
      <t xml:space="preserve">reception@sehy.qc.ca
</t>
    </r>
    <r>
      <rPr>
        <sz val="11"/>
        <rFont val="Calibri"/>
        <family val="2"/>
        <scheme val="minor"/>
      </rPr>
      <t xml:space="preserve">
L'outil se divise en 3 feuilles: (1) Mode d'emploi</t>
    </r>
    <r>
      <rPr>
        <sz val="11"/>
        <color theme="1"/>
        <rFont val="Calibri"/>
        <family val="2"/>
        <scheme val="minor"/>
      </rPr>
      <t xml:space="preserve">, (2) </t>
    </r>
    <r>
      <rPr>
        <sz val="11"/>
        <rFont val="Calibri"/>
        <family val="2"/>
        <scheme val="minor"/>
      </rPr>
      <t>Portrait global et (3) Temps travaillé.</t>
    </r>
  </si>
  <si>
    <r>
      <rPr>
        <sz val="11"/>
        <color rgb="FF000000"/>
        <rFont val="Calibri"/>
        <family val="2"/>
      </rPr>
      <t xml:space="preserve">8. Rencontres individuelles avec la direction pour discuter d'un ou plusieurs cas d'élèves pour un maximum de 15 minutes par semaine (30 min./cycle).
</t>
    </r>
    <r>
      <rPr>
        <i/>
        <sz val="11"/>
        <color rgb="FFFF0000"/>
        <rFont val="Calibri"/>
        <family val="2"/>
      </rPr>
      <t xml:space="preserve">Ce temps n'est fixé à la grille-horaire, mais n'est pas cumulable d'une semaine à l'autre. </t>
    </r>
  </si>
  <si>
    <t xml:space="preserve">Nombre de jours par cycle :  </t>
  </si>
  <si>
    <t>École:</t>
  </si>
  <si>
    <t>Nombre de jours de classe par semaine</t>
  </si>
  <si>
    <r>
      <rPr>
        <sz val="11"/>
        <color rgb="FF000000"/>
        <rFont val="Calibri"/>
        <family val="2"/>
      </rPr>
      <t xml:space="preserve">2. </t>
    </r>
    <r>
      <rPr>
        <b/>
        <sz val="11"/>
        <color rgb="FF000000"/>
        <rFont val="Calibri"/>
        <family val="2"/>
      </rPr>
      <t>Encadrement</t>
    </r>
    <r>
      <rPr>
        <sz val="11"/>
        <color rgb="FF000000"/>
        <rFont val="Calibri"/>
        <family val="2"/>
      </rPr>
      <t xml:space="preserve"> : Toute intervention auprès d'un élève ou d'un groupe d'élèves visant le développement personnel et social de l'élève et l'invitant à assumer ses responsabilités relativement à sa propre formation</t>
    </r>
    <r>
      <rPr>
        <i/>
        <sz val="10"/>
        <color rgb="FF000000"/>
        <rFont val="Calibri"/>
        <family val="2"/>
      </rPr>
      <t xml:space="preserve"> (Clause 8-6.01 a) de l'Entente nationale)</t>
    </r>
    <r>
      <rPr>
        <sz val="11"/>
        <color rgb="FF000000"/>
        <rFont val="Calibri"/>
        <family val="2"/>
      </rPr>
      <t xml:space="preserve">. 
Chaque enseignant(e) du primaire devrait avoir du temps d’encadrement reconnu annuellement à sa tâche enseignante, quelle que soit le pourcentage de sa tâche annuelle. Cela s'applique aussi bien aux contrats à temps plein qu'à temps partiel, ainsi qu'aux titulaires, spécialistes, orthopédagogues, etc. 
En effet, l’ensemble du personnel enseignant est appelé à intervenir auprès des élèves de l’école tout au long de l’année scolaire. Étant donnée que ce temps sera principalement utilisé pour résoudre des problèmes comportementaux d’un ou plusieurs élèves qui peuvent survenir sporadiquement, il ne doit pas être reconnu dans le temps récurrent ni fixé à l’horaire du personnel enseignant. Si vous être amené(e) à effectuer de l'encadrement pendant des moments non assignés par votre direction, sans heures allouées dans votre tâche éducative, ou si ces heures ont déjà été épuisées, il est essentiel d'adresser une demande écrite de compensation à votre direction, car cela constitue un dépassement de votre tâche éducative.
- Conformément à la clause 8-5.05 A) c) de l'Entente locale pour l’enseignant du primaire, le temps de battement entre deux périodes d’enseignement où il n’y a pas de récréation est reconnu comme du temps d’encadrement. (Entre la 1ère et la 2e période) </t>
    </r>
    <r>
      <rPr>
        <i/>
        <sz val="11"/>
        <color rgb="FFFF0000"/>
        <rFont val="Calibri"/>
        <family val="2"/>
      </rPr>
      <t>Ce temps est inscrit à la grille-horaire.</t>
    </r>
  </si>
  <si>
    <r>
      <t xml:space="preserve">7. Voici la liste des </t>
    </r>
    <r>
      <rPr>
        <b/>
        <sz val="11"/>
        <color theme="1"/>
        <rFont val="Calibri"/>
        <family val="2"/>
        <scheme val="minor"/>
      </rPr>
      <t>comités</t>
    </r>
    <r>
      <rPr>
        <sz val="11"/>
        <color theme="1"/>
        <rFont val="Calibri"/>
        <family val="2"/>
        <scheme val="minor"/>
      </rPr>
      <t xml:space="preserve"> conventionnés:
</t>
    </r>
    <r>
      <rPr>
        <sz val="11"/>
        <rFont val="Calibri"/>
        <family val="2"/>
        <scheme val="minor"/>
      </rPr>
      <t>- Comité de participation des enseignants (CPE)
- Comité au niveau de l’école pour les EHDAA
Exemple de comités non-conventionnés: Code de vie, Bibliothèque, Informatique (REAPO), Pédagogique, Normes et modalités, etc.</t>
    </r>
  </si>
  <si>
    <t>9. Insertion professionnelle - Annexe XLIX  de l'Entente nationale « [...]  la participation de l’enseignante ou l’enseignant au programme local d’insertion professionnelle est obligatoire pour ses 2 premières années scolaires d’enseignement; sa participation est par la suite volontaire, conformément aux modalités déterminées localement par le centre de services, après consultation du syndicat.»
Le CPE peut soumettre une recommandation à la direction de l'école pour un nombre d'heures raisonnable à reconnaître à l'enseignant en insertion professionnelle</t>
  </si>
  <si>
    <t>12. Si l'enseignant est à moins de 100% de tâche, il n'a pas nécessairement à effectuer les 20 journées pédagogiques.
Conformément à la clause 5-15.08 G) Dans le respect du prorata de la tâche éducative de l’enseignant en congé sans traitement à temps partiel, la direction s’entend avec l’enseignant régulier sur les journées pédagogiques où sa présence est requise. À défaut d’entente, la direction détermine celles-ci à temps plein.</t>
  </si>
  <si>
    <r>
      <rPr>
        <b/>
        <sz val="11"/>
        <color theme="1"/>
        <rFont val="Calibri"/>
        <family val="2"/>
        <scheme val="minor"/>
      </rPr>
      <t>Cette feuille est le tableau de bord de l'outil de compilation. Vous n'aurez qu'à la remplir une seule fois</t>
    </r>
    <r>
      <rPr>
        <sz val="11"/>
        <color theme="1"/>
        <rFont val="Calibri"/>
        <family val="2"/>
        <scheme val="minor"/>
      </rPr>
      <t xml:space="preserve"> (à moins d'une modification à votre tâche) au début de l'année scolaire. 
</t>
    </r>
    <r>
      <rPr>
        <sz val="11"/>
        <rFont val="Calibri"/>
        <family val="2"/>
        <scheme val="minor"/>
      </rPr>
      <t>Le nombre d'heures se retrouvant dans les</t>
    </r>
    <r>
      <rPr>
        <sz val="11"/>
        <color theme="1"/>
        <rFont val="Calibri"/>
        <family val="2"/>
        <scheme val="minor"/>
      </rPr>
      <t xml:space="preserve"> colonnes </t>
    </r>
    <r>
      <rPr>
        <i/>
        <sz val="11"/>
        <color theme="1"/>
        <rFont val="Calibri"/>
        <family val="2"/>
        <scheme val="minor"/>
      </rPr>
      <t>Total des heures</t>
    </r>
    <r>
      <rPr>
        <sz val="11"/>
        <color theme="1"/>
        <rFont val="Calibri"/>
        <family val="2"/>
        <scheme val="minor"/>
      </rPr>
      <t xml:space="preserve"> sur cette feuille vont évoluer au courant de l'année scolaire selon les données qui auront été compilées dans la feuille "TEMPS TRAVAILLÉ</t>
    </r>
    <r>
      <rPr>
        <i/>
        <sz val="11"/>
        <color theme="1"/>
        <rFont val="Calibri"/>
        <family val="2"/>
        <scheme val="minor"/>
      </rPr>
      <t>"</t>
    </r>
    <r>
      <rPr>
        <sz val="11"/>
        <color theme="1"/>
        <rFont val="Calibri"/>
        <family val="2"/>
        <scheme val="minor"/>
      </rPr>
      <t>. 
Ainsi, l'enseignant(e) peut savoir en temps réel le nombre d'heures restant à effectuer ou, à l'inverse, le nombre d'heures travaillées en surplus, et ce, pour chaque composante de sa tâche. 
Pour l'utiliser, il suffit de saisir les données comprises à votre tâche, que le SEHY vous a envoyé. Vous pouvez également la trouver trouver sur GPI sous l'onglet "</t>
    </r>
    <r>
      <rPr>
        <b/>
        <sz val="11"/>
        <color theme="1"/>
        <rFont val="Calibri"/>
        <family val="2"/>
        <scheme val="minor"/>
      </rPr>
      <t>Horaires</t>
    </r>
    <r>
      <rPr>
        <sz val="11"/>
        <color theme="1"/>
        <rFont val="Calibri"/>
        <family val="2"/>
        <scheme val="minor"/>
      </rPr>
      <t>" et le sous-onglet "</t>
    </r>
    <r>
      <rPr>
        <b/>
        <sz val="11"/>
        <color theme="1"/>
        <rFont val="Calibri"/>
        <family val="2"/>
        <scheme val="minor"/>
      </rPr>
      <t>Temps pré-alloué</t>
    </r>
    <r>
      <rPr>
        <sz val="11"/>
        <color theme="1"/>
        <rFont val="Calibri"/>
        <family val="2"/>
        <scheme val="minor"/>
      </rPr>
      <t>" en ne</t>
    </r>
    <r>
      <rPr>
        <b/>
        <sz val="11"/>
        <color theme="1"/>
        <rFont val="Calibri"/>
        <family val="2"/>
        <scheme val="minor"/>
      </rPr>
      <t xml:space="preserve"> complétant que les cases jaunes</t>
    </r>
    <r>
      <rPr>
        <sz val="11"/>
        <color theme="1"/>
        <rFont val="Calibri"/>
        <family val="2"/>
        <scheme val="minor"/>
      </rPr>
      <t xml:space="preserve">.
</t>
    </r>
  </si>
  <si>
    <r>
      <rPr>
        <b/>
        <sz val="11"/>
        <color theme="1"/>
        <rFont val="Calibri"/>
        <family val="2"/>
        <scheme val="minor"/>
      </rPr>
      <t xml:space="preserve">Cette feuille sert à la saisie de données, en minutes, pour chaque semaine de travail. </t>
    </r>
    <r>
      <rPr>
        <sz val="11"/>
        <color theme="1"/>
        <rFont val="Calibri"/>
        <family val="2"/>
        <scheme val="minor"/>
      </rPr>
      <t xml:space="preserve">
Chaque colonne numérotée de 1 à 42 correspondent à une semaine de travail, avec les dates et le </t>
    </r>
    <r>
      <rPr>
        <b/>
        <sz val="11"/>
        <rFont val="Calibri"/>
        <family val="2"/>
        <scheme val="minor"/>
      </rPr>
      <t>nombre de jours de classe</t>
    </r>
    <r>
      <rPr>
        <sz val="11"/>
        <color theme="1"/>
        <rFont val="Calibri"/>
        <family val="2"/>
        <scheme val="minor"/>
      </rPr>
      <t xml:space="preserve"> inclus pour atteindre un total de 180 jours. Ne pas oublier les 20 </t>
    </r>
    <r>
      <rPr>
        <b/>
        <sz val="11"/>
        <rFont val="Calibri"/>
        <family val="2"/>
        <scheme val="minor"/>
      </rPr>
      <t>journées pédagogiques</t>
    </r>
    <r>
      <rPr>
        <sz val="11"/>
        <color theme="1"/>
        <rFont val="Calibri"/>
        <family val="2"/>
        <scheme val="minor"/>
      </rPr>
      <t xml:space="preserve"> réparties tout au long du calendrier scolaire. Le grand total étant de 200 jours.
Pour développer ou réduire l'affichage de chaque section, il suffit de cliquer sur le symbole </t>
    </r>
    <r>
      <rPr>
        <b/>
        <sz val="11"/>
        <color theme="1"/>
        <rFont val="Calibri"/>
        <family val="2"/>
        <scheme val="minor"/>
      </rPr>
      <t>+</t>
    </r>
    <r>
      <rPr>
        <sz val="11"/>
        <color theme="1"/>
        <rFont val="Calibri"/>
        <family val="2"/>
        <scheme val="minor"/>
      </rPr>
      <t xml:space="preserve"> ou</t>
    </r>
    <r>
      <rPr>
        <b/>
        <sz val="11"/>
        <color theme="1"/>
        <rFont val="Calibri"/>
        <family val="2"/>
        <scheme val="minor"/>
      </rPr>
      <t xml:space="preserve"> -</t>
    </r>
    <r>
      <rPr>
        <sz val="11"/>
        <color theme="1"/>
        <rFont val="Calibri"/>
        <family val="2"/>
        <scheme val="minor"/>
      </rPr>
      <t xml:space="preserve"> qui se trouve dans la première colonne.
</t>
    </r>
    <r>
      <rPr>
        <b/>
        <sz val="12"/>
        <color theme="1"/>
        <rFont val="Calibri"/>
        <family val="2"/>
        <scheme val="minor"/>
      </rPr>
      <t>IMPORTANT:</t>
    </r>
    <r>
      <rPr>
        <sz val="12"/>
        <color theme="1"/>
        <rFont val="Calibri"/>
        <family val="2"/>
        <scheme val="minor"/>
      </rPr>
      <t xml:space="preserve"> Les données doivent être saisies </t>
    </r>
    <r>
      <rPr>
        <b/>
        <sz val="12"/>
        <color theme="1"/>
        <rFont val="Calibri"/>
        <family val="2"/>
        <scheme val="minor"/>
      </rPr>
      <t>EN MINUTES</t>
    </r>
    <r>
      <rPr>
        <sz val="12"/>
        <color theme="1"/>
        <rFont val="Calibri"/>
        <family val="2"/>
        <scheme val="minor"/>
      </rPr>
      <t xml:space="preserve"> et non en heures.</t>
    </r>
    <r>
      <rPr>
        <sz val="11"/>
        <color theme="1"/>
        <rFont val="Calibri"/>
        <family val="2"/>
        <scheme val="minor"/>
      </rPr>
      <t xml:space="preserve"> 
Par exemple, si l'on souhaite inscrire une journée pédagogique, il faut inscrire 324 minutes et non 5,4 heures. Si une rencontre de comité dure 1 heure et 30 minutes, il faut inscrire 90 minutes et non 1,5 heure.
Pour obtenir un portrait représentatif, veillez à ne pas comptabiliser le temps en double. Par exemple, si vous faites 90 minutes de correction pendant une journée pédagogique, vous devez seulement saisir les 324 minutes (5,4 heures) dans la section "Journées pédagogiques" sans rien ajouter à la ligne "Fonction suivantes". 
</t>
    </r>
    <r>
      <rPr>
        <b/>
        <sz val="11"/>
        <color rgb="FF00B050"/>
        <rFont val="Calibri"/>
        <family val="2"/>
        <scheme val="minor"/>
      </rPr>
      <t xml:space="preserve">Journées d'absence: </t>
    </r>
    <r>
      <rPr>
        <sz val="11"/>
        <color rgb="FF000000"/>
        <rFont val="Calibri"/>
        <family val="2"/>
        <scheme val="minor"/>
      </rPr>
      <t>Chaque absence doit être comptabilisé</t>
    </r>
    <r>
      <rPr>
        <sz val="11"/>
        <color theme="1"/>
        <rFont val="Calibri"/>
        <family val="2"/>
        <scheme val="minor"/>
      </rPr>
      <t xml:space="preserve"> dans le TEMPS TRAVAILLÉ comme si l'enseignant avait été au travail. L'enseignant(e) n'est pas tenu(e) de rattraper ce temps au cours de l'année scolaire, peu importe la raison de l'absence. Ex.: absence pour maladie, libération accordée par la direction, libération syndicale,  force majeure, affaires personnelles, suspension, etc. 
Par exemple, si une enseignante est absente une journée comprenant trois périodes de cours, suivie d'une période libre sans assignation, et enfin une période dédiée à une réunion à laquelle elle aurait normalement participé, la répartition du temps à saisir serait la suivante: 
</t>
    </r>
    <r>
      <rPr>
        <i/>
        <sz val="11"/>
        <color theme="1"/>
        <rFont val="Calibri"/>
        <family val="2"/>
        <scheme val="minor"/>
      </rPr>
      <t xml:space="preserve">- 3 périodes de cours et leçons = Inscrire les minutes des 3 cours dans la section TÉ
- Période libre = Inscrire les minutes du temps travaillé dans les ATP ou le TP
- Période dédiée à la réunion = à inscrire en minutes dans la section ATP, sauf si la réunion concerne une activité étudiante, auquel cas elle sera inscrite dans la section TÉ
</t>
    </r>
    <r>
      <rPr>
        <sz val="11"/>
        <color theme="1"/>
        <rFont val="Calibri"/>
        <family val="2"/>
        <scheme val="minor"/>
      </rPr>
      <t xml:space="preserve">
Dans ce genre de situation, il peut être utile d'utiliser la fonction "Nouveau commentaire" pour préciser qu'il s'agissait d'une journée d'absence.</t>
    </r>
  </si>
  <si>
    <r>
      <t xml:space="preserve">Pour une tâche enseignante à 100%, le temps alloué à la TÉ est en moyenne de 23 heures par semaine au préscolaire et au primaire (soit 828 heures annuellement), et de 20 heures en moyenne par semaine au secondaire (soit 720 heures annuellement). Le temps consacré aux autres activités professionnelles incluses dans la TÉ peut cependant varier d'une semaine à l'autre.
Pour suivre les heures dédiées à la TÉ, il suffit de </t>
    </r>
    <r>
      <rPr>
        <b/>
        <sz val="11"/>
        <rFont val="Calibri"/>
        <family val="2"/>
        <scheme val="minor"/>
      </rPr>
      <t>remplir les cases jaunes</t>
    </r>
    <r>
      <rPr>
        <sz val="11"/>
        <color theme="1"/>
        <rFont val="Calibri"/>
        <family val="2"/>
        <scheme val="minor"/>
      </rPr>
      <t xml:space="preserve"> en y inscrivant le nombre de minutes travaillées chaque semaine. Comme certains éléments de la tâche éducative sont fixées à l'horaire, tel que les cours et leçons, vous pouvez y aller d'un simple calcul du nombre de périodes effectuées dans la semaine.
</t>
    </r>
    <r>
      <rPr>
        <b/>
        <sz val="11"/>
        <color rgb="FFD24EBF"/>
        <rFont val="Calibri"/>
        <family val="2"/>
        <scheme val="minor"/>
      </rPr>
      <t>Ajout de commentaires</t>
    </r>
    <r>
      <rPr>
        <sz val="11"/>
        <color theme="1"/>
        <rFont val="Calibri"/>
        <family val="2"/>
        <scheme val="minor"/>
      </rPr>
      <t>: Vous avez la possibilité d'ajouter des commentaires dans les cases de votre choix. Par exemple, si une enseignante est appelée à faire de l'encadrement en semaine 7, elle peut indiquer le nombre de minutes consacrées à cette tâche et, si elle le souhaite, garder une trace détaillée de l'intervention. 
Pour ce faire, sélectionnez la case concernée, faites un clic droit sur la souris de l'utilisateur, puis choisissez "Nouveau commentaire". L'enseignante pourrait indiquer: "</t>
    </r>
    <r>
      <rPr>
        <i/>
        <sz val="11"/>
        <color theme="1"/>
        <rFont val="Calibri"/>
        <family val="2"/>
        <scheme val="minor"/>
      </rPr>
      <t>04-10: Aide à Jérémy pour retrouver sa mitaine" ou encore "4 oct.: intervention auprès de 2 élèves qui se disputaient après la récréation</t>
    </r>
    <r>
      <rPr>
        <sz val="11"/>
        <color theme="1"/>
        <rFont val="Calibri"/>
        <family val="2"/>
        <scheme val="minor"/>
      </rPr>
      <t>".
→ Il est préférable de ne pas utiliser la fonction "Nouvelle note", car cette dernière ne s'affichera pas si vous souhaitez imprimer le document, contrairement aux commentaires. 
Cette fonctionalité peut également être utilisée pour documenter le détail d'une rencontre. Par exemple, durant la semaine 15, si l'enseignante a participé à une rencontre avec une collègue afin de discuter d'une activité étudiante assignée en début d'année, elle pourrait saisir "28-11: Rencontre avec Marie pour l'activité #1 - Bal de finissant". Cette fonction peut être utilisée pour toutes les cases jaunes.</t>
    </r>
  </si>
  <si>
    <r>
      <t>Pour une tâche enseignante à 100%, l'année scolaire comprend 20 journées pédagogiques
- 5 d'entr</t>
    </r>
    <r>
      <rPr>
        <sz val="11"/>
        <rFont val="Calibri"/>
        <family val="2"/>
        <scheme val="minor"/>
      </rPr>
      <t>e elles peuvent être effectuées au lieu déterminé par l'enseignant (Ces journées sont fixés dans le calendrier par le CSSVDC)</t>
    </r>
    <r>
      <rPr>
        <sz val="11"/>
        <color theme="1"/>
        <rFont val="Calibri"/>
        <family val="2"/>
        <scheme val="minor"/>
      </rPr>
      <t xml:space="preserve"> 
- 3 peuvent devenir des journées de classe. (Ex. Congés prévues pour les tempêtes de neige)
La durée de chaque journée pédagogique est fixée à 5,4 heures, soit 324 minutes (5h 24m). 
→ Le temps excédentaire travaillé lors de ces journées peut être indiqué dans les sections ATP ou TP.
La fonction "commentaire" peut également être utilisée si l'enseignant(e) souhaite conserver des traces détaillées du travail réalisé lors des journées pédagogiques.</t>
    </r>
  </si>
  <si>
    <r>
      <t xml:space="preserve">Pour suivre les heures dédiées aux ATP, il suffit de </t>
    </r>
    <r>
      <rPr>
        <b/>
        <sz val="11"/>
        <color theme="1"/>
        <rFont val="Calibri"/>
        <family val="2"/>
        <scheme val="minor"/>
      </rPr>
      <t>remplir les cases jaunes</t>
    </r>
    <r>
      <rPr>
        <sz val="11"/>
        <color theme="1"/>
        <rFont val="Calibri"/>
        <family val="2"/>
        <scheme val="minor"/>
      </rPr>
      <t xml:space="preserve"> en y inscrivant le nombre de minutes travaillées chaque semaine pour chacune des "Autres tâches professionnelles effectuées". 
Pour préciser la nature du travail effectué, vous pouvez ajouter un "Nouveau commentaire" dans la case correspondante aux minutes travaillées.
</t>
    </r>
    <r>
      <rPr>
        <b/>
        <sz val="11"/>
        <color rgb="FF00B0F0"/>
        <rFont val="Calibri"/>
        <family val="2"/>
        <scheme val="minor"/>
      </rPr>
      <t>Surveillance de l'accueil et des déplacements</t>
    </r>
    <r>
      <rPr>
        <sz val="11"/>
        <color theme="1"/>
        <rFont val="Calibri"/>
        <family val="2"/>
        <scheme val="minor"/>
      </rPr>
      <t>: Ne vous posez aucune question et indiquez simplement le nombre de minutes correspondant aux jours travaillées dans la semaine.</t>
    </r>
  </si>
  <si>
    <r>
      <t xml:space="preserve">Il est très important d'indiquer le </t>
    </r>
    <r>
      <rPr>
        <b/>
        <sz val="11"/>
        <color theme="1"/>
        <rFont val="Calibri"/>
        <family val="2"/>
        <scheme val="minor"/>
      </rPr>
      <t>% de tâche</t>
    </r>
    <r>
      <rPr>
        <sz val="11"/>
        <color theme="1"/>
        <rFont val="Calibri"/>
        <family val="2"/>
        <scheme val="minor"/>
      </rPr>
      <t xml:space="preserve">, le </t>
    </r>
    <r>
      <rPr>
        <b/>
        <sz val="11"/>
        <color theme="1"/>
        <rFont val="Calibri"/>
        <family val="2"/>
        <scheme val="minor"/>
      </rPr>
      <t>Nombre de jours par cycle</t>
    </r>
    <r>
      <rPr>
        <sz val="11"/>
        <color theme="1"/>
        <rFont val="Calibri"/>
        <family val="2"/>
        <scheme val="minor"/>
      </rPr>
      <t xml:space="preserve"> et le </t>
    </r>
    <r>
      <rPr>
        <b/>
        <sz val="11"/>
        <color theme="1"/>
        <rFont val="Calibri"/>
        <family val="2"/>
        <scheme val="minor"/>
      </rPr>
      <t>Nombre de minutes par période</t>
    </r>
    <r>
      <rPr>
        <sz val="11"/>
        <color theme="1"/>
        <rFont val="Calibri"/>
        <family val="2"/>
        <scheme val="minor"/>
      </rPr>
      <t xml:space="preserve"> dans la case dédiée, afin de connaître précisément le nombre d'heures à effectuer dans chaque catégorie.
</t>
    </r>
    <r>
      <rPr>
        <sz val="11"/>
        <color theme="1"/>
        <rFont val="Calibri"/>
        <family val="2"/>
      </rPr>
      <t>→</t>
    </r>
    <r>
      <rPr>
        <sz val="11"/>
        <color theme="1"/>
        <rFont val="Calibri"/>
        <family val="2"/>
        <scheme val="minor"/>
      </rPr>
      <t xml:space="preserve"> La colonne de tâches "attribuées à l'horaire" correspond aux éléments récurrents qui sont fixés à la grille-horaire de l'enseignant.
→ La colonne de tâches "pré-alloués non-utilisé" correspond aux éléments qui ne sont pas fixés à l'horaire. Ce temps, bien qu'indiqué par cycle, est annualisé.
Il est fortement recommandé de lire les notes en bas de page de l'outil, qui apportent des précisions sur certains aspects de la tâche enseignante.
Une fois le tableau complété, vous n'aurez plus à y toucher. La feuille "PORTRAIT GLOBAL" servira de tableau de bord et s'actualisera automatiquement en fonction des informations saisies dans la feuille "TEMPS TRAVAILLÉ". </t>
    </r>
  </si>
  <si>
    <t>Pour une tâche enseignante à 100%, le temps alloué au TP est de 200 heures annuellement, soit une moyenne de 5 heures par semaine sur 40 semaines. 
Ce temps inclut les 10 rencontres collectives ainsi que les 3 premières réunions avec les parents. 
Il revient à l'enseignant(e) de déterminer les moments pour l'accomplissement de ce travail, parmi ceux non déjà déterminés par la direction de l'école. 
Pour l'année scolaire 2025-2026, 4 heures par semaine en moyenne de travail personnel pourra être effectuée au lieu déterminé par l'enseignante ou l'enseignant.
L'outil permet de suivre les minutes travaillées en Travail personnel à travers 2 lignes distinctes:  
- 10 rencontres collectives et 3 premières réunions pour rencontrer les parents (Ajoutez une "Nouveau commentaire" pour en indiquer la nature exacte)
- TP: 5 heures/semaine en moyenne, effectuées au moment déterminé par l’enseignante ou l’enseignant</t>
  </si>
  <si>
    <r>
      <t xml:space="preserve">Total
des heures
</t>
    </r>
    <r>
      <rPr>
        <b/>
        <sz val="11"/>
        <color theme="1"/>
        <rFont val="Calibri"/>
        <family val="2"/>
        <scheme val="minor"/>
      </rPr>
      <t xml:space="preserve">ACCORDÉES
</t>
    </r>
    <r>
      <rPr>
        <sz val="11"/>
        <color theme="1"/>
        <rFont val="Calibri"/>
        <family val="2"/>
        <scheme val="minor"/>
      </rPr>
      <t>annuellement</t>
    </r>
  </si>
  <si>
    <r>
      <t xml:space="preserve">Total
des heures 
</t>
    </r>
    <r>
      <rPr>
        <b/>
        <sz val="11"/>
        <color theme="1"/>
        <rFont val="Calibri"/>
        <family val="2"/>
        <scheme val="minor"/>
      </rPr>
      <t xml:space="preserve">TRAVAILLÉES
</t>
    </r>
    <r>
      <rPr>
        <sz val="11"/>
        <color theme="1"/>
        <rFont val="Calibri"/>
        <family val="2"/>
        <scheme val="minor"/>
      </rPr>
      <t>annuellement</t>
    </r>
  </si>
  <si>
    <r>
      <t>Surveillances</t>
    </r>
    <r>
      <rPr>
        <sz val="8"/>
        <color rgb="FF000000"/>
        <rFont val="Calibri"/>
        <family val="2"/>
      </rPr>
      <t xml:space="preserve"> (autres que les surveillances de l'accueil et des déplacements)</t>
    </r>
    <r>
      <rPr>
        <vertAlign val="superscript"/>
        <sz val="11"/>
        <color rgb="FF000000"/>
        <rFont val="Calibri"/>
        <family val="2"/>
      </rPr>
      <t>3</t>
    </r>
  </si>
  <si>
    <r>
      <t xml:space="preserve">3. </t>
    </r>
    <r>
      <rPr>
        <b/>
        <sz val="11"/>
        <color theme="1"/>
        <rFont val="Calibri"/>
        <family val="2"/>
        <scheme val="minor"/>
      </rPr>
      <t>Surveillances</t>
    </r>
    <r>
      <rPr>
        <sz val="11"/>
        <color theme="1"/>
        <rFont val="Calibri"/>
        <family val="2"/>
        <scheme val="minor"/>
      </rPr>
      <t>: Pour le préscolaire et et le primaire, la direction de l'école confie, à moins d'impossibilité, certaines surveillances à d'autres personnes que des enseignants et enseignantes selon les modalités prévues à l'annexe LIV de l'Entente nationale.</t>
    </r>
  </si>
  <si>
    <r>
      <t xml:space="preserve">4. Les </t>
    </r>
    <r>
      <rPr>
        <b/>
        <sz val="11"/>
        <color theme="1"/>
        <rFont val="Calibri"/>
        <family val="2"/>
        <scheme val="minor"/>
      </rPr>
      <t>activités étudiantes</t>
    </r>
    <r>
      <rPr>
        <sz val="11"/>
        <color theme="1"/>
        <rFont val="Calibri"/>
        <family val="2"/>
        <scheme val="minor"/>
      </rPr>
      <t xml:space="preserve"> signifient les activités éducatives, culturelles, récréotouristiques, sportives, sociales et parascolaires, ainsi que la participation aux comités ou réunions en lien avec ces activités (Clause 8-2.02 de l’Entente nationale).</t>
    </r>
  </si>
  <si>
    <r>
      <t>6. Conformément à la clause 8-5.05 A) b) de l’Entente locale, il est prévu :
- 2</t>
    </r>
    <r>
      <rPr>
        <sz val="11"/>
        <color theme="1"/>
        <rFont val="Calibri"/>
        <family val="2"/>
      </rPr>
      <t>00 à 300 minutes</t>
    </r>
    <r>
      <rPr>
        <sz val="11"/>
        <color rgb="FFFC22DD"/>
        <rFont val="Calibri"/>
        <family val="2"/>
      </rPr>
      <t xml:space="preserve"> </t>
    </r>
    <r>
      <rPr>
        <sz val="11"/>
        <color theme="1"/>
        <rFont val="Calibri"/>
        <family val="2"/>
      </rPr>
      <t>par</t>
    </r>
    <r>
      <rPr>
        <sz val="11"/>
        <color rgb="FFFC22DD"/>
        <rFont val="Calibri"/>
        <family val="2"/>
      </rPr>
      <t xml:space="preserve"> </t>
    </r>
    <r>
      <rPr>
        <sz val="11"/>
        <color theme="1"/>
        <rFont val="Calibri"/>
        <family val="2"/>
      </rPr>
      <t>cycle</t>
    </r>
    <r>
      <rPr>
        <sz val="11"/>
        <color rgb="FF000000"/>
        <rFont val="Calibri"/>
        <family val="2"/>
      </rPr>
      <t xml:space="preserve"> pour </t>
    </r>
    <r>
      <rPr>
        <b/>
        <sz val="11"/>
        <color rgb="FF000000"/>
        <rFont val="Calibri"/>
        <family val="2"/>
      </rPr>
      <t>la surveillance de l’accueil et des déplacements</t>
    </r>
    <r>
      <rPr>
        <sz val="11"/>
        <color rgb="FF000000"/>
        <rFont val="Calibri"/>
        <family val="2"/>
      </rPr>
      <t xml:space="preserve"> pour les enseignants, orthopédagogues, spécialistes du préscolaire et du primaire, de l’adaptation scolaire au primaire. Le temps d’accueil et de déplacement ne peut être assigné qu’immédiatement avant et après une période d’enseignement inscrite à l’horaire de l’enseignant. 
</t>
    </r>
    <r>
      <rPr>
        <i/>
        <sz val="11"/>
        <color rgb="FFFF0000"/>
        <rFont val="Calibri"/>
        <family val="2"/>
      </rPr>
      <t>Ce temps n’est pas inscrit à la grille-horaire.</t>
    </r>
  </si>
  <si>
    <r>
      <t>Responsabilités additionnelles confiées par la direction</t>
    </r>
    <r>
      <rPr>
        <vertAlign val="superscript"/>
        <sz val="11"/>
        <color theme="1"/>
        <rFont val="Calibri"/>
        <family val="2"/>
        <scheme val="minor"/>
      </rPr>
      <t>10</t>
    </r>
  </si>
  <si>
    <r>
      <t>10.</t>
    </r>
    <r>
      <rPr>
        <sz val="11"/>
        <color rgb="FFFC22DD"/>
        <rFont val="Calibri"/>
        <family val="2"/>
        <scheme val="minor"/>
      </rPr>
      <t xml:space="preserve"> </t>
    </r>
    <r>
      <rPr>
        <sz val="11"/>
        <color theme="1"/>
        <rFont val="Calibri"/>
        <family val="2"/>
        <scheme val="minor"/>
      </rPr>
      <t xml:space="preserve">Responsabilités additionnelles reconnues dans les ATP : projets reliés au projet éducatif de l'école, </t>
    </r>
    <r>
      <rPr>
        <u/>
        <sz val="11"/>
        <color theme="1"/>
        <rFont val="Calibri"/>
        <family val="2"/>
        <scheme val="minor"/>
      </rPr>
      <t>déplacement de l'enseignant itinérant</t>
    </r>
    <r>
      <rPr>
        <sz val="11"/>
        <color theme="1"/>
        <rFont val="Calibri"/>
        <family val="2"/>
        <scheme val="minor"/>
      </rPr>
      <t xml:space="preserve"> (orthopédagogue et spécialiste) dans la même journée, etc.</t>
    </r>
  </si>
  <si>
    <t>Responsabilités additionnelles</t>
  </si>
  <si>
    <r>
      <rPr>
        <b/>
        <sz val="11"/>
        <color theme="1"/>
        <rFont val="Calibri"/>
        <family val="2"/>
        <scheme val="minor"/>
      </rPr>
      <t>Temps dédié pour les fonctions suivantes</t>
    </r>
    <r>
      <rPr>
        <sz val="11"/>
        <color theme="1"/>
        <rFont val="Calibri"/>
        <family val="2"/>
        <scheme val="minor"/>
      </rPr>
      <t>:</t>
    </r>
    <r>
      <rPr>
        <sz val="9"/>
        <color theme="1"/>
        <rFont val="Calibri"/>
        <family val="2"/>
        <scheme val="minor"/>
      </rPr>
      <t xml:space="preserve"> la consignation de notes aux dossiers des élèves, les communications avec les parents, les rencontres d'équipe niveau ou la consultation des plans d'interventions.</t>
    </r>
  </si>
  <si>
    <r>
      <t>Temps dédié pour les fonctions suivantes</t>
    </r>
    <r>
      <rPr>
        <vertAlign val="superscript"/>
        <sz val="11"/>
        <color theme="1"/>
        <rFont val="Calibri"/>
        <family val="2"/>
        <scheme val="minor"/>
      </rPr>
      <t xml:space="preserve">11 </t>
    </r>
    <r>
      <rPr>
        <b/>
        <sz val="11"/>
        <color theme="1"/>
        <rFont val="Calibri"/>
        <family val="2"/>
        <scheme val="minor"/>
      </rPr>
      <t>:</t>
    </r>
    <r>
      <rPr>
        <sz val="9"/>
        <color theme="1"/>
        <rFont val="Calibri"/>
        <family val="2"/>
        <scheme val="minor"/>
      </rPr>
      <t xml:space="preserve"> la consignation de notes aux dossiers des élèves, les communications avec les parents, les rencontres d'équipe niveau ou la consultation des plans d'interventions. </t>
    </r>
    <r>
      <rPr>
        <u/>
        <sz val="9"/>
        <color theme="1"/>
        <rFont val="Calibri"/>
        <family val="2"/>
        <scheme val="minor"/>
      </rPr>
      <t>Un minimum de 90 minutes par cycle</t>
    </r>
    <r>
      <rPr>
        <b/>
        <sz val="11"/>
        <color theme="1"/>
        <rFont val="Calibri"/>
        <family val="2"/>
        <scheme val="minor"/>
      </rPr>
      <t xml:space="preserve">
</t>
    </r>
    <r>
      <rPr>
        <i/>
        <sz val="9"/>
        <color rgb="FFFF0000"/>
        <rFont val="Calibri"/>
        <family val="2"/>
        <scheme val="minor"/>
      </rPr>
      <t>Ce temps n'est pas explicitement inscrit dans votre tâche</t>
    </r>
  </si>
  <si>
    <t xml:space="preserve">Surveillances </t>
  </si>
  <si>
    <t>23 heures x 36 semaines, 
soit 828 heures pour une tâche à 100%</t>
  </si>
  <si>
    <r>
      <t>Temps 
"</t>
    </r>
    <r>
      <rPr>
        <b/>
        <sz val="11"/>
        <color theme="1"/>
        <rFont val="Calibri"/>
        <family val="2"/>
        <scheme val="minor"/>
      </rPr>
      <t>pré-alloués non utilisé</t>
    </r>
    <r>
      <rPr>
        <sz val="11"/>
        <color theme="1"/>
        <rFont val="Calibri"/>
        <family val="2"/>
        <scheme val="minor"/>
      </rPr>
      <t xml:space="preserve">" 
par cycle 
</t>
    </r>
    <r>
      <rPr>
        <sz val="9"/>
        <color theme="1"/>
        <rFont val="Calibri"/>
        <family val="2"/>
        <scheme val="minor"/>
      </rPr>
      <t>(en minutes)</t>
    </r>
  </si>
  <si>
    <r>
      <t>Autre(s) tâche(s) reconnue(s) dans la TÉ</t>
    </r>
    <r>
      <rPr>
        <sz val="9"/>
        <color rgb="FF000000"/>
        <rFont val="Calibri"/>
        <family val="2"/>
      </rPr>
      <t xml:space="preserve"> </t>
    </r>
    <r>
      <rPr>
        <sz val="10"/>
        <color rgb="FF000000"/>
        <rFont val="Calibri"/>
        <family val="2"/>
      </rPr>
      <t>(Veuillez détailler)</t>
    </r>
    <r>
      <rPr>
        <vertAlign val="superscript"/>
        <sz val="11"/>
        <color rgb="FF000000"/>
        <rFont val="Calibri"/>
        <family val="2"/>
      </rPr>
      <t>5</t>
    </r>
  </si>
  <si>
    <t>5. Exemple d'autres tâches qui pourraient être reconnues à la TÉ: Enseignant mentor, coordination, activité étudiantes additionnelles.</t>
  </si>
  <si>
    <r>
      <rPr>
        <b/>
        <sz val="11"/>
        <color theme="1"/>
        <rFont val="Calibri"/>
        <family val="2"/>
        <scheme val="minor"/>
      </rPr>
      <t>Travail personnel</t>
    </r>
    <r>
      <rPr>
        <sz val="11"/>
        <color theme="1"/>
        <rFont val="Calibri"/>
        <family val="2"/>
        <scheme val="minor"/>
      </rPr>
      <t xml:space="preserve"> effectué au moment déterminé par l’enseignante ou l’enseignant</t>
    </r>
  </si>
  <si>
    <t xml:space="preserve">Mode d'emploi de l'outil de compilation de la tâche enseignante annuelle </t>
  </si>
  <si>
    <r>
      <t>1. À moins d'entente différente entre le CSSVDC et le syndicat, au moins 50% de la tâche éducative doit être consacré à la présentation de cours et leçons et aux activités étudiantes à l'horaire de l'élève</t>
    </r>
    <r>
      <rPr>
        <i/>
        <sz val="10"/>
        <color theme="1"/>
        <rFont val="Calibri"/>
        <family val="2"/>
        <scheme val="minor"/>
      </rPr>
      <t xml:space="preserve"> (Clause 8-6.03 D) de l'Entente nationale)</t>
    </r>
    <r>
      <rPr>
        <sz val="11"/>
        <color theme="1"/>
        <rFont val="Calibri"/>
        <family val="2"/>
        <scheme val="minor"/>
      </rPr>
      <t xml:space="preserve">. </t>
    </r>
  </si>
  <si>
    <r>
      <t>Cours et leçons</t>
    </r>
    <r>
      <rPr>
        <vertAlign val="superscript"/>
        <sz val="11"/>
        <color rgb="FF000000"/>
        <rFont val="Calibri"/>
        <family val="2"/>
        <scheme val="minor"/>
      </rPr>
      <t>1</t>
    </r>
    <r>
      <rPr>
        <sz val="11"/>
        <color rgb="FF000000"/>
        <rFont val="Calibri"/>
        <family val="2"/>
        <scheme val="minor"/>
      </rPr>
      <t xml:space="preserve"> // Activités de formation et d'éveil
</t>
    </r>
    <r>
      <rPr>
        <sz val="8"/>
        <color rgb="FF000000"/>
        <rFont val="Calibri"/>
        <family val="2"/>
        <scheme val="minor"/>
      </rPr>
      <t>(le temps moyen pour une tâche à 100% est de 1230 minutes/5 jours)</t>
    </r>
  </si>
  <si>
    <t>Cours et leçons // Activités de formation et d'éveil</t>
  </si>
  <si>
    <r>
      <t xml:space="preserve">Cet outil de comptabilisation est à l'usage exclusif des membres du Syndicat de l'enseignement de la Haute-Yamaska, lesquels n'ont aucune obligation d'en faire l'utilisation ni d'en produire une copie à la direction de leur école. En aucun temps, cet outil ne peut servir à une direction d'école ou au CSSVDC, notamment dans le but de réprimer ou contrôler le travail accompli par le personnel enseignant.
Avec la permission du Syndicat de l'enseignement de la Pointe-de-l'Île (SEPI), adapté par le SEHY en 2025. </t>
    </r>
    <r>
      <rPr>
        <b/>
        <sz val="11"/>
        <color rgb="FF00B050"/>
        <rFont val="Calibri"/>
        <family val="2"/>
        <scheme val="minor"/>
      </rPr>
      <t>[Dernière mise à jour: 7 avril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</si>
</sst>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5" x14ac:knownFonts="1">
    <font>
      <sz val="11"/>
      <color theme="1"/>
      <name val="Calibri"/>
      <family val="2"/>
      <scheme val="minor"/>
    </font>
    <font>
      <b/>
      <sz val="11"/>
      <color theme="1"/>
      <name val="Calibri"/>
      <family val="2"/>
      <scheme val="minor"/>
    </font>
    <font>
      <b/>
      <sz val="18"/>
      <color theme="1"/>
      <name val="Calibri"/>
      <family val="2"/>
      <scheme val="minor"/>
    </font>
    <font>
      <vertAlign val="superscript"/>
      <sz val="11"/>
      <color theme="1"/>
      <name val="Calibri"/>
      <family val="2"/>
      <scheme val="minor"/>
    </font>
    <font>
      <b/>
      <u/>
      <sz val="11"/>
      <color theme="1"/>
      <name val="Calibri"/>
      <family val="2"/>
      <scheme val="minor"/>
    </font>
    <font>
      <sz val="9"/>
      <color theme="1"/>
      <name val="Calibri"/>
      <family val="2"/>
      <scheme val="minor"/>
    </font>
    <font>
      <sz val="8"/>
      <name val="Calibri"/>
      <family val="2"/>
      <scheme val="minor"/>
    </font>
    <font>
      <b/>
      <sz val="14"/>
      <color theme="1"/>
      <name val="Calibri"/>
      <family val="2"/>
      <scheme val="minor"/>
    </font>
    <font>
      <b/>
      <sz val="26"/>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b/>
      <sz val="9"/>
      <color theme="1"/>
      <name val="Calibri"/>
      <family val="2"/>
      <scheme val="minor"/>
    </font>
    <font>
      <sz val="8"/>
      <color theme="1"/>
      <name val="Calibri"/>
      <family val="2"/>
      <scheme val="minor"/>
    </font>
    <font>
      <sz val="16"/>
      <color theme="1"/>
      <name val="Calibri"/>
      <family val="2"/>
      <scheme val="minor"/>
    </font>
    <font>
      <b/>
      <sz val="11"/>
      <color theme="0"/>
      <name val="Calibri"/>
      <family val="2"/>
      <scheme val="minor"/>
    </font>
    <font>
      <b/>
      <sz val="14"/>
      <color theme="0"/>
      <name val="Calibri"/>
      <family val="2"/>
      <scheme val="minor"/>
    </font>
    <font>
      <sz val="11"/>
      <name val="Calibri"/>
      <family val="2"/>
      <scheme val="minor"/>
    </font>
    <font>
      <sz val="11"/>
      <color theme="1"/>
      <name val="Calibri"/>
      <family val="2"/>
    </font>
    <font>
      <sz val="10"/>
      <color theme="1"/>
      <name val="Calibri"/>
      <family val="2"/>
      <scheme val="minor"/>
    </font>
    <font>
      <b/>
      <sz val="10"/>
      <color theme="1"/>
      <name val="Calibri"/>
      <family val="2"/>
      <scheme val="minor"/>
    </font>
    <font>
      <i/>
      <sz val="9"/>
      <color theme="1"/>
      <name val="Calibri"/>
      <family val="2"/>
      <scheme val="minor"/>
    </font>
    <font>
      <b/>
      <sz val="24"/>
      <color theme="1"/>
      <name val="Calibri"/>
      <family val="2"/>
      <scheme val="minor"/>
    </font>
    <font>
      <sz val="10"/>
      <color theme="1" tint="0.34998626667073579"/>
      <name val="Calibri"/>
      <family val="2"/>
      <scheme val="minor"/>
    </font>
    <font>
      <sz val="11"/>
      <color theme="1" tint="0.34998626667073579"/>
      <name val="Calibri"/>
      <family val="2"/>
      <scheme val="minor"/>
    </font>
    <font>
      <u/>
      <sz val="9"/>
      <color theme="1"/>
      <name val="Calibri"/>
      <family val="2"/>
      <scheme val="minor"/>
    </font>
    <font>
      <sz val="11"/>
      <color rgb="FF000000"/>
      <name val="Calibri"/>
      <family val="2"/>
      <scheme val="minor"/>
    </font>
    <font>
      <vertAlign val="superscript"/>
      <sz val="11"/>
      <color rgb="FF000000"/>
      <name val="Calibri"/>
      <family val="2"/>
      <scheme val="minor"/>
    </font>
    <font>
      <sz val="8"/>
      <color rgb="FF000000"/>
      <name val="Calibri"/>
      <family val="2"/>
      <scheme val="minor"/>
    </font>
    <font>
      <sz val="12"/>
      <color theme="1"/>
      <name val="Calibri"/>
      <family val="2"/>
      <scheme val="minor"/>
    </font>
    <font>
      <sz val="10"/>
      <color theme="0"/>
      <name val="Calibri"/>
      <family val="2"/>
      <scheme val="minor"/>
    </font>
    <font>
      <sz val="8"/>
      <color rgb="FF000000"/>
      <name val="Calibri"/>
      <family val="2"/>
    </font>
    <font>
      <vertAlign val="superscript"/>
      <sz val="11"/>
      <color rgb="FF000000"/>
      <name val="Calibri"/>
      <family val="2"/>
    </font>
    <font>
      <u/>
      <sz val="11"/>
      <color theme="10"/>
      <name val="Calibri"/>
      <family val="2"/>
      <scheme val="minor"/>
    </font>
    <font>
      <i/>
      <sz val="11"/>
      <color rgb="FFFF0000"/>
      <name val="Calibri"/>
      <family val="2"/>
    </font>
    <font>
      <sz val="11"/>
      <color rgb="FF000000"/>
      <name val="Calibri"/>
      <family val="2"/>
    </font>
    <font>
      <sz val="11"/>
      <color rgb="FFFC22DD"/>
      <name val="Calibri"/>
      <family val="2"/>
      <scheme val="minor"/>
    </font>
    <font>
      <sz val="11"/>
      <color rgb="FFFC22DD"/>
      <name val="Calibri"/>
      <family val="2"/>
    </font>
    <font>
      <i/>
      <sz val="9"/>
      <color rgb="FFFF0000"/>
      <name val="Calibri"/>
      <family val="2"/>
      <scheme val="minor"/>
    </font>
    <font>
      <i/>
      <sz val="10"/>
      <color theme="1"/>
      <name val="Calibri"/>
      <family val="2"/>
      <scheme val="minor"/>
    </font>
    <font>
      <i/>
      <sz val="10"/>
      <color rgb="FF000000"/>
      <name val="Calibri"/>
      <family val="2"/>
    </font>
    <font>
      <sz val="9"/>
      <color rgb="FF000000"/>
      <name val="Calibri"/>
      <family val="2"/>
    </font>
    <font>
      <sz val="10"/>
      <color rgb="FF000000"/>
      <name val="Calibri"/>
      <family val="2"/>
    </font>
    <font>
      <b/>
      <sz val="11"/>
      <color rgb="FF000000"/>
      <name val="Calibri"/>
      <family val="2"/>
    </font>
    <font>
      <u/>
      <sz val="11"/>
      <color theme="1"/>
      <name val="Calibri"/>
      <family val="2"/>
      <scheme val="minor"/>
    </font>
    <font>
      <sz val="9"/>
      <color theme="0"/>
      <name val="Calibri"/>
      <family val="2"/>
      <scheme val="minor"/>
    </font>
    <font>
      <vertAlign val="superscript"/>
      <sz val="11"/>
      <color theme="0"/>
      <name val="Calibri"/>
      <family val="2"/>
      <scheme val="minor"/>
    </font>
    <font>
      <b/>
      <sz val="11"/>
      <color rgb="FF00B050"/>
      <name val="Calibri"/>
      <family val="2"/>
      <scheme val="minor"/>
    </font>
    <font>
      <b/>
      <sz val="11"/>
      <name val="Calibri"/>
      <family val="2"/>
      <scheme val="minor"/>
    </font>
    <font>
      <b/>
      <u val="double"/>
      <sz val="12"/>
      <color theme="1"/>
      <name val="Calibri"/>
      <family val="2"/>
      <scheme val="minor"/>
    </font>
    <font>
      <b/>
      <u val="double"/>
      <sz val="16"/>
      <color theme="1"/>
      <name val="Calibri"/>
      <family val="2"/>
      <scheme val="minor"/>
    </font>
    <font>
      <b/>
      <sz val="10"/>
      <color theme="2" tint="-0.499984740745262"/>
      <name val="Calibri"/>
      <family val="2"/>
      <scheme val="minor"/>
    </font>
    <font>
      <sz val="10"/>
      <color theme="2" tint="-0.499984740745262"/>
      <name val="Calibri"/>
      <family val="2"/>
      <scheme val="minor"/>
    </font>
    <font>
      <b/>
      <sz val="11"/>
      <color rgb="FFD24EBF"/>
      <name val="Calibri"/>
      <family val="2"/>
      <scheme val="minor"/>
    </font>
    <font>
      <b/>
      <sz val="11"/>
      <color rgb="FF00B0F0"/>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B0F0"/>
        <bgColor indexed="64"/>
      </patternFill>
    </fill>
    <fill>
      <patternFill patternType="solid">
        <fgColor theme="7"/>
        <bgColor indexed="64"/>
      </patternFill>
    </fill>
    <fill>
      <patternFill patternType="solid">
        <fgColor rgb="FF7030A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5"/>
        <bgColor indexed="64"/>
      </patternFill>
    </fill>
    <fill>
      <patternFill patternType="solid">
        <fgColor rgb="FFD24EBF"/>
        <bgColor indexed="64"/>
      </patternFill>
    </fill>
    <fill>
      <patternFill patternType="solid">
        <fgColor rgb="FF000000"/>
        <bgColor indexed="64"/>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33" fillId="0" borderId="0" applyNumberFormat="0" applyFill="0" applyBorder="0" applyAlignment="0" applyProtection="0"/>
  </cellStyleXfs>
  <cellXfs count="240">
    <xf numFmtId="0" fontId="0" fillId="0" borderId="0" xfId="0"/>
    <xf numFmtId="1" fontId="0" fillId="5" borderId="1" xfId="0" applyNumberFormat="1" applyFill="1" applyBorder="1" applyAlignment="1" applyProtection="1">
      <alignment horizontal="center" vertical="center"/>
      <protection locked="0"/>
    </xf>
    <xf numFmtId="2" fontId="0" fillId="5" borderId="1" xfId="0" applyNumberFormat="1" applyFill="1" applyBorder="1" applyAlignment="1" applyProtection="1">
      <alignment horizontal="center" vertical="center"/>
      <protection locked="0"/>
    </xf>
    <xf numFmtId="1" fontId="0" fillId="5" borderId="9"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1" fillId="0" borderId="0" xfId="0" applyFont="1"/>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Alignment="1">
      <alignment horizontal="left" vertical="center" wrapText="1"/>
    </xf>
    <xf numFmtId="0" fontId="0" fillId="5" borderId="2" xfId="0" applyFill="1" applyBorder="1" applyAlignment="1" applyProtection="1">
      <alignment horizontal="center" vertical="center"/>
      <protection locked="0"/>
    </xf>
    <xf numFmtId="2"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0" fillId="0" borderId="0" xfId="0" applyNumberFormat="1" applyAlignment="1">
      <alignment horizontal="center" vertical="center"/>
    </xf>
    <xf numFmtId="0" fontId="0" fillId="0" borderId="1" xfId="0" applyBorder="1" applyAlignment="1">
      <alignment horizontal="center" vertical="center"/>
    </xf>
    <xf numFmtId="0" fontId="0" fillId="0" borderId="0" xfId="0" applyAlignment="1">
      <alignment horizontal="right"/>
    </xf>
    <xf numFmtId="0" fontId="8" fillId="0" borderId="0" xfId="0" applyFont="1" applyAlignment="1">
      <alignment vertical="center"/>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Alignment="1">
      <alignment horizontal="center" vertical="center"/>
    </xf>
    <xf numFmtId="0" fontId="12" fillId="0" borderId="1" xfId="0" applyFont="1" applyBorder="1" applyAlignment="1">
      <alignment horizontal="center" vertical="center"/>
    </xf>
    <xf numFmtId="2" fontId="1" fillId="0" borderId="1" xfId="0" applyNumberFormat="1" applyFont="1" applyBorder="1" applyAlignment="1">
      <alignment horizontal="center" vertical="center"/>
    </xf>
    <xf numFmtId="0" fontId="5" fillId="0" borderId="0" xfId="0" applyFont="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2" fontId="0" fillId="0" borderId="1" xfId="0" applyNumberFormat="1" applyBorder="1" applyAlignment="1">
      <alignment horizontal="center" vertical="center" wrapText="1"/>
    </xf>
    <xf numFmtId="0" fontId="0" fillId="0" borderId="0" xfId="0" applyAlignment="1">
      <alignment vertical="center"/>
    </xf>
    <xf numFmtId="0" fontId="5" fillId="0" borderId="0" xfId="0" applyFont="1" applyAlignment="1">
      <alignment horizontal="center"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0" xfId="0" applyAlignment="1">
      <alignment horizontal="right" wrapText="1"/>
    </xf>
    <xf numFmtId="0" fontId="5" fillId="0" borderId="0" xfId="0" applyFont="1" applyAlignment="1">
      <alignment horizontal="center"/>
    </xf>
    <xf numFmtId="2" fontId="0" fillId="0" borderId="8" xfId="0" applyNumberFormat="1" applyBorder="1" applyAlignment="1">
      <alignment horizontal="center" vertical="center"/>
    </xf>
    <xf numFmtId="0" fontId="0" fillId="15" borderId="1" xfId="0" applyFill="1" applyBorder="1" applyAlignment="1">
      <alignment horizontal="center" vertical="center"/>
    </xf>
    <xf numFmtId="0" fontId="0" fillId="15" borderId="1" xfId="0" applyFill="1" applyBorder="1" applyAlignment="1">
      <alignment horizontal="center" vertical="center" wrapText="1"/>
    </xf>
    <xf numFmtId="0" fontId="2" fillId="0" borderId="0" xfId="0" applyFont="1" applyAlignment="1">
      <alignment horizontal="center"/>
    </xf>
    <xf numFmtId="0" fontId="0" fillId="0" borderId="0" xfId="0" quotePrefix="1"/>
    <xf numFmtId="0" fontId="0" fillId="0" borderId="0" xfId="0" applyAlignment="1">
      <alignment horizontal="center"/>
    </xf>
    <xf numFmtId="10" fontId="0" fillId="0" borderId="0" xfId="0" applyNumberFormat="1" applyAlignment="1">
      <alignment horizontal="center"/>
    </xf>
    <xf numFmtId="0" fontId="0" fillId="0" borderId="0" xfId="0" applyAlignment="1">
      <alignment horizontal="left"/>
    </xf>
    <xf numFmtId="2" fontId="0" fillId="0" borderId="13" xfId="0" applyNumberFormat="1" applyBorder="1" applyAlignment="1">
      <alignment horizontal="left" vertical="center" indent="3"/>
    </xf>
    <xf numFmtId="2" fontId="0" fillId="0" borderId="7" xfId="0" applyNumberFormat="1" applyBorder="1" applyAlignment="1">
      <alignment horizontal="left" vertical="center" indent="3"/>
    </xf>
    <xf numFmtId="0" fontId="0" fillId="0" borderId="1" xfId="0" applyBorder="1" applyAlignment="1">
      <alignment horizontal="right"/>
    </xf>
    <xf numFmtId="1" fontId="0" fillId="0" borderId="9" xfId="0" applyNumberFormat="1" applyBorder="1" applyAlignment="1">
      <alignment horizontal="center" vertical="center"/>
    </xf>
    <xf numFmtId="2" fontId="1" fillId="2" borderId="1" xfId="0" applyNumberFormat="1" applyFont="1" applyFill="1" applyBorder="1" applyAlignment="1">
      <alignment horizontal="center" vertical="center"/>
    </xf>
    <xf numFmtId="0" fontId="0" fillId="0" borderId="0" xfId="0" applyAlignment="1">
      <alignment horizontal="left" vertical="top"/>
    </xf>
    <xf numFmtId="2" fontId="0" fillId="0" borderId="6" xfId="0" applyNumberFormat="1" applyBorder="1" applyAlignment="1">
      <alignment horizontal="center" vertical="center" wrapText="1"/>
    </xf>
    <xf numFmtId="2" fontId="0" fillId="0" borderId="13" xfId="0" applyNumberFormat="1" applyBorder="1" applyAlignment="1">
      <alignment vertical="center" wrapText="1"/>
    </xf>
    <xf numFmtId="2" fontId="0" fillId="0" borderId="1" xfId="0" applyNumberFormat="1" applyBorder="1" applyAlignment="1">
      <alignment horizontal="left" vertical="center" indent="3"/>
    </xf>
    <xf numFmtId="2" fontId="0" fillId="0" borderId="4" xfId="0" applyNumberFormat="1" applyBorder="1" applyAlignment="1">
      <alignment horizontal="left" vertical="center" wrapText="1" indent="3"/>
    </xf>
    <xf numFmtId="0" fontId="0" fillId="0" borderId="1" xfId="0" applyBorder="1" applyAlignment="1">
      <alignment horizontal="right" vertical="center" wrapText="1"/>
    </xf>
    <xf numFmtId="0" fontId="0" fillId="0" borderId="0" xfId="0" applyAlignment="1">
      <alignment horizontal="left" vertical="top" wrapText="1"/>
    </xf>
    <xf numFmtId="0" fontId="1" fillId="0" borderId="0" xfId="0" applyFont="1" applyAlignment="1">
      <alignment horizontal="center" vertical="top" wrapText="1"/>
    </xf>
    <xf numFmtId="0" fontId="0" fillId="0" borderId="0" xfId="0" applyAlignment="1">
      <alignment horizontal="justify" vertical="center" wrapText="1"/>
    </xf>
    <xf numFmtId="0" fontId="0" fillId="0" borderId="0" xfId="0" applyAlignment="1">
      <alignment horizontal="justify" vertical="top" wrapText="1"/>
    </xf>
    <xf numFmtId="0" fontId="0" fillId="0" borderId="15" xfId="0" applyBorder="1" applyAlignment="1">
      <alignment horizontal="justify" vertical="center" wrapText="1"/>
    </xf>
    <xf numFmtId="0" fontId="0" fillId="0" borderId="12" xfId="0" applyBorder="1" applyAlignment="1">
      <alignment horizontal="justify" vertical="center" wrapText="1"/>
    </xf>
    <xf numFmtId="0" fontId="0" fillId="0" borderId="15" xfId="0" applyBorder="1" applyAlignment="1">
      <alignment horizontal="justify" vertical="top" wrapText="1"/>
    </xf>
    <xf numFmtId="0" fontId="0" fillId="0" borderId="12" xfId="0" applyBorder="1" applyAlignment="1">
      <alignment horizontal="justify" vertical="top" wrapText="1"/>
    </xf>
    <xf numFmtId="0" fontId="1" fillId="0" borderId="15" xfId="0" applyFont="1" applyBorder="1"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xf>
    <xf numFmtId="0" fontId="0" fillId="0" borderId="12" xfId="0" applyBorder="1" applyAlignment="1">
      <alignment horizontal="justify"/>
    </xf>
    <xf numFmtId="0" fontId="0" fillId="0" borderId="15" xfId="0" applyBorder="1" applyAlignment="1">
      <alignment horizontal="justify" wrapText="1"/>
    </xf>
    <xf numFmtId="0" fontId="0" fillId="0" borderId="0" xfId="0" applyAlignment="1">
      <alignment horizontal="justify" wrapText="1"/>
    </xf>
    <xf numFmtId="0" fontId="1" fillId="16" borderId="1" xfId="0" applyFont="1" applyFill="1" applyBorder="1" applyAlignment="1">
      <alignment horizontal="center" vertical="center" wrapText="1"/>
    </xf>
    <xf numFmtId="2" fontId="1" fillId="2" borderId="14" xfId="0" applyNumberFormat="1" applyFont="1" applyFill="1" applyBorder="1" applyAlignment="1">
      <alignment horizontal="center" vertical="center"/>
    </xf>
    <xf numFmtId="0" fontId="1" fillId="0" borderId="0" xfId="0" applyFont="1" applyAlignment="1">
      <alignment vertical="center"/>
    </xf>
    <xf numFmtId="2" fontId="0" fillId="0" borderId="0" xfId="0" applyNumberFormat="1"/>
    <xf numFmtId="1" fontId="1" fillId="2" borderId="1" xfId="0" applyNumberFormat="1" applyFont="1" applyFill="1" applyBorder="1" applyAlignment="1">
      <alignment horizontal="center" vertical="center"/>
    </xf>
    <xf numFmtId="0" fontId="1" fillId="2" borderId="4" xfId="0" applyFont="1" applyFill="1" applyBorder="1" applyAlignment="1">
      <alignment horizontal="right" vertical="center"/>
    </xf>
    <xf numFmtId="1" fontId="0" fillId="0" borderId="0" xfId="0" applyNumberFormat="1" applyAlignment="1">
      <alignment horizontal="center" vertical="center"/>
    </xf>
    <xf numFmtId="15" fontId="13" fillId="0" borderId="9" xfId="0" applyNumberFormat="1" applyFont="1" applyBorder="1" applyAlignment="1">
      <alignment horizontal="center" vertical="center" wrapText="1"/>
    </xf>
    <xf numFmtId="0" fontId="22" fillId="0" borderId="1" xfId="0" applyFont="1" applyBorder="1" applyAlignment="1">
      <alignment horizontal="center" vertical="center"/>
    </xf>
    <xf numFmtId="0" fontId="0" fillId="0" borderId="0" xfId="0" applyAlignment="1" applyProtection="1">
      <alignment vertical="top" wrapText="1"/>
      <protection locked="0"/>
    </xf>
    <xf numFmtId="0" fontId="0" fillId="5" borderId="14" xfId="0" applyFill="1" applyBorder="1" applyAlignment="1" applyProtection="1">
      <alignment vertical="top" wrapText="1"/>
      <protection locked="0"/>
    </xf>
    <xf numFmtId="2" fontId="29" fillId="4" borderId="4" xfId="0" applyNumberFormat="1" applyFont="1" applyFill="1" applyBorder="1" applyAlignment="1">
      <alignment horizontal="left" vertical="center"/>
    </xf>
    <xf numFmtId="2" fontId="10" fillId="4" borderId="1" xfId="0" applyNumberFormat="1" applyFont="1" applyFill="1" applyBorder="1" applyAlignment="1">
      <alignment horizontal="center" vertical="center"/>
    </xf>
    <xf numFmtId="0" fontId="0" fillId="0" borderId="15" xfId="0" applyBorder="1" applyAlignment="1">
      <alignment horizontal="left" vertical="center" wrapText="1"/>
    </xf>
    <xf numFmtId="0" fontId="0" fillId="0" borderId="12" xfId="0" applyBorder="1" applyAlignment="1">
      <alignment horizontal="left" vertical="center" wrapText="1"/>
    </xf>
    <xf numFmtId="1" fontId="17" fillId="0" borderId="1" xfId="0" applyNumberFormat="1" applyFont="1" applyBorder="1" applyAlignment="1">
      <alignment horizontal="center" vertical="center"/>
    </xf>
    <xf numFmtId="0" fontId="0" fillId="0" borderId="0" xfId="0" applyAlignment="1" applyProtection="1">
      <alignment horizontal="left" vertical="center"/>
      <protection locked="0"/>
    </xf>
    <xf numFmtId="0" fontId="0" fillId="0" borderId="15" xfId="0" applyBorder="1" applyAlignment="1">
      <alignment horizontal="justify" vertical="center"/>
    </xf>
    <xf numFmtId="0" fontId="0" fillId="0" borderId="0" xfId="0" applyAlignment="1">
      <alignment horizontal="justify" vertical="center"/>
    </xf>
    <xf numFmtId="0" fontId="0" fillId="0" borderId="12" xfId="0" applyBorder="1" applyAlignment="1">
      <alignment horizontal="justify" vertical="center"/>
    </xf>
    <xf numFmtId="0" fontId="12" fillId="0" borderId="1" xfId="0" applyFont="1" applyBorder="1" applyAlignment="1">
      <alignment horizontal="center" vertical="center" wrapText="1"/>
    </xf>
    <xf numFmtId="0" fontId="15" fillId="0" borderId="0" xfId="0" applyFont="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center" vertical="center"/>
    </xf>
    <xf numFmtId="2" fontId="1" fillId="0" borderId="0" xfId="0" applyNumberFormat="1" applyFont="1" applyAlignment="1">
      <alignment horizontal="center" vertical="center"/>
    </xf>
    <xf numFmtId="0" fontId="0" fillId="0" borderId="7" xfId="0" applyBorder="1" applyAlignment="1">
      <alignment horizontal="justify" vertical="top"/>
    </xf>
    <xf numFmtId="0" fontId="0" fillId="0" borderId="0" xfId="0" applyAlignment="1">
      <alignment horizontal="justify" vertical="top"/>
    </xf>
    <xf numFmtId="0" fontId="14" fillId="0" borderId="0" xfId="0" applyFont="1" applyAlignment="1">
      <alignment horizontal="justify" vertical="top"/>
    </xf>
    <xf numFmtId="0" fontId="0" fillId="5" borderId="9" xfId="0" applyFill="1" applyBorder="1" applyAlignment="1" applyProtection="1">
      <alignment vertical="center" wrapText="1"/>
      <protection locked="0"/>
    </xf>
    <xf numFmtId="0" fontId="0" fillId="5" borderId="14" xfId="0" applyFill="1" applyBorder="1" applyProtection="1">
      <protection locked="0"/>
    </xf>
    <xf numFmtId="0" fontId="0" fillId="5" borderId="8" xfId="0" applyFill="1" applyBorder="1" applyProtection="1">
      <protection locked="0"/>
    </xf>
    <xf numFmtId="0" fontId="0" fillId="5" borderId="14" xfId="0" applyFill="1" applyBorder="1" applyAlignment="1" applyProtection="1">
      <alignment vertical="center" wrapText="1"/>
      <protection locked="0"/>
    </xf>
    <xf numFmtId="0" fontId="0" fillId="5" borderId="1" xfId="0" applyFill="1" applyBorder="1" applyAlignment="1" applyProtection="1">
      <alignment horizontal="center" vertical="center" wrapText="1"/>
      <protection locked="0"/>
    </xf>
    <xf numFmtId="0" fontId="0" fillId="16" borderId="1" xfId="0"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vertical="center" wrapText="1"/>
    </xf>
    <xf numFmtId="0" fontId="7" fillId="15" borderId="1" xfId="0" applyFont="1" applyFill="1" applyBorder="1" applyAlignment="1">
      <alignment horizontal="center" vertical="center"/>
    </xf>
    <xf numFmtId="2" fontId="7" fillId="15" borderId="1" xfId="0" applyNumberFormat="1" applyFont="1" applyFill="1" applyBorder="1" applyAlignment="1">
      <alignment horizontal="center" vertical="center" wrapText="1"/>
    </xf>
    <xf numFmtId="1" fontId="29" fillId="15" borderId="1" xfId="0" applyNumberFormat="1" applyFont="1" applyFill="1" applyBorder="1" applyAlignment="1">
      <alignment horizontal="center" vertical="center" wrapText="1"/>
    </xf>
    <xf numFmtId="0" fontId="0" fillId="17" borderId="1" xfId="0" applyFill="1" applyBorder="1" applyAlignment="1">
      <alignment horizontal="center" vertical="center"/>
    </xf>
    <xf numFmtId="1" fontId="23" fillId="0" borderId="1" xfId="0" applyNumberFormat="1" applyFont="1" applyBorder="1" applyAlignment="1">
      <alignment horizontal="center" vertical="center"/>
    </xf>
    <xf numFmtId="1" fontId="0" fillId="18" borderId="1" xfId="0" applyNumberFormat="1" applyFill="1" applyBorder="1" applyAlignment="1">
      <alignment horizontal="center" vertical="center" wrapText="1"/>
    </xf>
    <xf numFmtId="0" fontId="0" fillId="0" borderId="1" xfId="0" applyBorder="1" applyAlignment="1">
      <alignment horizontal="center" vertical="center" wrapText="1"/>
    </xf>
    <xf numFmtId="0" fontId="7" fillId="6" borderId="1" xfId="0" applyFont="1" applyFill="1" applyBorder="1" applyAlignment="1">
      <alignment horizontal="center" vertical="center"/>
    </xf>
    <xf numFmtId="2" fontId="7" fillId="6"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0" fillId="17" borderId="1" xfId="0" applyFill="1" applyBorder="1" applyAlignment="1">
      <alignment horizontal="center" vertical="center" wrapText="1"/>
    </xf>
    <xf numFmtId="0" fontId="0" fillId="17" borderId="1" xfId="0" applyFill="1" applyBorder="1" applyAlignment="1">
      <alignment horizontal="left" vertical="center" wrapText="1"/>
    </xf>
    <xf numFmtId="0" fontId="0" fillId="0" borderId="0" xfId="0" applyAlignment="1">
      <alignment horizontal="center" vertical="center" wrapText="1"/>
    </xf>
    <xf numFmtId="0" fontId="16" fillId="8" borderId="1" xfId="0" applyFont="1" applyFill="1" applyBorder="1" applyAlignment="1">
      <alignment horizontal="center" vertical="center" wrapText="1"/>
    </xf>
    <xf numFmtId="2" fontId="16" fillId="8" borderId="2" xfId="0" applyNumberFormat="1" applyFont="1" applyFill="1" applyBorder="1" applyAlignment="1">
      <alignment horizontal="center" vertical="center" wrapText="1"/>
    </xf>
    <xf numFmtId="2" fontId="45" fillId="8" borderId="2" xfId="0" applyNumberFormat="1" applyFont="1" applyFill="1" applyBorder="1" applyAlignment="1">
      <alignment horizontal="center" vertical="center" wrapText="1"/>
    </xf>
    <xf numFmtId="2" fontId="15" fillId="8" borderId="4" xfId="0" applyNumberFormat="1" applyFont="1" applyFill="1" applyBorder="1" applyAlignment="1">
      <alignment horizontal="left" wrapText="1"/>
    </xf>
    <xf numFmtId="1" fontId="23" fillId="0" borderId="8" xfId="0" applyNumberFormat="1" applyFont="1" applyBorder="1" applyAlignment="1">
      <alignment horizontal="center" vertical="center" wrapText="1"/>
    </xf>
    <xf numFmtId="0" fontId="7" fillId="7" borderId="1" xfId="0" applyFont="1" applyFill="1" applyBorder="1" applyAlignment="1">
      <alignment horizontal="center" vertical="center" wrapText="1"/>
    </xf>
    <xf numFmtId="2" fontId="7" fillId="7" borderId="1" xfId="0" applyNumberFormat="1" applyFont="1" applyFill="1" applyBorder="1" applyAlignment="1">
      <alignment horizontal="center" vertical="center" wrapText="1"/>
    </xf>
    <xf numFmtId="1" fontId="24" fillId="0" borderId="1" xfId="0" applyNumberFormat="1" applyFont="1" applyBorder="1" applyAlignment="1">
      <alignment horizontal="center" vertical="center" wrapText="1"/>
    </xf>
    <xf numFmtId="0" fontId="1" fillId="14" borderId="1" xfId="0" applyFont="1" applyFill="1" applyBorder="1" applyAlignment="1">
      <alignment horizontal="center" vertical="top" wrapText="1"/>
    </xf>
    <xf numFmtId="0" fontId="1" fillId="13" borderId="1" xfId="0" applyFont="1" applyFill="1" applyBorder="1" applyAlignment="1">
      <alignment horizontal="center" vertical="top"/>
    </xf>
    <xf numFmtId="0" fontId="15" fillId="8" borderId="1" xfId="0" applyFont="1" applyFill="1" applyBorder="1" applyAlignment="1">
      <alignment horizontal="center" vertical="top"/>
    </xf>
    <xf numFmtId="0" fontId="0" fillId="0" borderId="0" xfId="0" applyAlignment="1">
      <alignment vertical="top" wrapText="1"/>
    </xf>
    <xf numFmtId="0" fontId="1" fillId="18" borderId="0" xfId="0" applyFont="1" applyFill="1" applyAlignment="1">
      <alignment horizontal="center" vertical="top" wrapText="1"/>
    </xf>
    <xf numFmtId="0" fontId="1" fillId="11" borderId="2" xfId="0" applyFont="1" applyFill="1" applyBorder="1" applyAlignment="1">
      <alignment horizontal="center" vertical="top" wrapText="1"/>
    </xf>
    <xf numFmtId="0" fontId="1" fillId="18" borderId="15" xfId="0" applyFont="1" applyFill="1" applyBorder="1" applyAlignment="1">
      <alignment horizontal="center" vertical="top" wrapText="1"/>
    </xf>
    <xf numFmtId="0" fontId="1" fillId="15" borderId="2" xfId="0" applyFont="1" applyFill="1" applyBorder="1" applyAlignment="1">
      <alignment horizontal="center" vertical="top" wrapText="1"/>
    </xf>
    <xf numFmtId="0" fontId="2" fillId="12" borderId="6" xfId="0" applyFont="1" applyFill="1" applyBorder="1" applyAlignment="1">
      <alignment vertical="center"/>
    </xf>
    <xf numFmtId="0" fontId="2" fillId="18" borderId="0" xfId="0" applyFont="1" applyFill="1" applyAlignment="1">
      <alignment vertical="center"/>
    </xf>
    <xf numFmtId="0" fontId="2" fillId="18" borderId="15" xfId="0" applyFont="1" applyFill="1" applyBorder="1" applyAlignment="1">
      <alignment vertical="center"/>
    </xf>
    <xf numFmtId="0" fontId="1" fillId="6" borderId="2" xfId="0" applyFont="1" applyFill="1" applyBorder="1" applyAlignment="1">
      <alignment horizontal="center" vertical="top"/>
    </xf>
    <xf numFmtId="0" fontId="1" fillId="18" borderId="0" xfId="0" applyFont="1" applyFill="1" applyAlignment="1">
      <alignment horizontal="center" vertical="top"/>
    </xf>
    <xf numFmtId="0" fontId="1" fillId="18" borderId="15" xfId="0" applyFont="1" applyFill="1" applyBorder="1" applyAlignment="1">
      <alignment horizontal="center" vertical="top"/>
    </xf>
    <xf numFmtId="0" fontId="0" fillId="18" borderId="0" xfId="0" applyFill="1" applyAlignment="1">
      <alignment vertical="top" wrapText="1"/>
    </xf>
    <xf numFmtId="0" fontId="0" fillId="18" borderId="0" xfId="0" applyFill="1" applyAlignment="1">
      <alignment horizontal="justify" vertical="top"/>
    </xf>
    <xf numFmtId="0" fontId="15" fillId="18" borderId="0" xfId="0" applyFont="1" applyFill="1" applyAlignment="1">
      <alignment horizontal="center" vertical="top"/>
    </xf>
    <xf numFmtId="0" fontId="0" fillId="0" borderId="9"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1" xfId="0" applyBorder="1" applyAlignment="1">
      <alignment horizontal="justify" vertical="top" wrapText="1"/>
    </xf>
    <xf numFmtId="0" fontId="0" fillId="0" borderId="1" xfId="0" applyBorder="1" applyAlignment="1">
      <alignment horizontal="justify" vertical="top"/>
    </xf>
    <xf numFmtId="0" fontId="0" fillId="0" borderId="8" xfId="0" applyBorder="1" applyAlignment="1">
      <alignment horizontal="right"/>
    </xf>
    <xf numFmtId="49" fontId="0" fillId="0" borderId="1" xfId="0" applyNumberFormat="1" applyBorder="1" applyAlignment="1">
      <alignment horizontal="center" vertical="center" wrapText="1"/>
    </xf>
    <xf numFmtId="0" fontId="22" fillId="10" borderId="1" xfId="0" applyFont="1" applyFill="1" applyBorder="1" applyAlignment="1">
      <alignment horizontal="center" vertical="center"/>
    </xf>
    <xf numFmtId="0" fontId="9" fillId="9" borderId="1" xfId="0" quotePrefix="1" applyFont="1" applyFill="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8" xfId="0" applyFont="1" applyBorder="1" applyAlignment="1">
      <alignment horizontal="center" vertical="center" wrapText="1"/>
    </xf>
    <xf numFmtId="0" fontId="51" fillId="0" borderId="0" xfId="0" applyFont="1" applyAlignment="1">
      <alignment horizontal="justify" vertical="top" wrapText="1"/>
    </xf>
    <xf numFmtId="0" fontId="52" fillId="0" borderId="0" xfId="0" applyFont="1" applyAlignment="1">
      <alignment horizontal="justify" vertical="top" wrapText="1"/>
    </xf>
    <xf numFmtId="0" fontId="33" fillId="0" borderId="15" xfId="1" applyBorder="1" applyAlignment="1">
      <alignment horizontal="left" vertical="top" wrapText="1"/>
    </xf>
    <xf numFmtId="0" fontId="33" fillId="0" borderId="0" xfId="1" applyBorder="1" applyAlignment="1">
      <alignment horizontal="left" vertical="top" wrapText="1"/>
    </xf>
    <xf numFmtId="0" fontId="33" fillId="0" borderId="12" xfId="1" applyBorder="1" applyAlignment="1">
      <alignment horizontal="left" vertical="top" wrapText="1"/>
    </xf>
    <xf numFmtId="0" fontId="35" fillId="0" borderId="15" xfId="0" applyFont="1" applyBorder="1" applyAlignment="1">
      <alignment horizontal="justify" vertical="top" wrapText="1"/>
    </xf>
    <xf numFmtId="0" fontId="35" fillId="0" borderId="0" xfId="0" applyFont="1" applyAlignment="1">
      <alignment horizontal="justify" vertical="top" wrapText="1"/>
    </xf>
    <xf numFmtId="0" fontId="35" fillId="0" borderId="12" xfId="0" applyFont="1" applyBorder="1" applyAlignment="1">
      <alignment horizontal="justify" vertical="top" wrapText="1"/>
    </xf>
    <xf numFmtId="0" fontId="0" fillId="0" borderId="15" xfId="0" applyBorder="1" applyAlignment="1">
      <alignment horizontal="justify" vertical="center"/>
    </xf>
    <xf numFmtId="0" fontId="0" fillId="0" borderId="0" xfId="0" applyAlignment="1">
      <alignment horizontal="justify" vertical="center"/>
    </xf>
    <xf numFmtId="0" fontId="0" fillId="0" borderId="12" xfId="0" applyBorder="1" applyAlignment="1">
      <alignment horizontal="justify" vertical="center"/>
    </xf>
    <xf numFmtId="0" fontId="0" fillId="0" borderId="15" xfId="0" applyBorder="1" applyAlignment="1">
      <alignment horizontal="justify" vertical="center" wrapText="1"/>
    </xf>
    <xf numFmtId="0" fontId="0" fillId="0" borderId="0" xfId="0" applyAlignment="1">
      <alignment horizontal="justify" vertical="center" wrapText="1"/>
    </xf>
    <xf numFmtId="0" fontId="0" fillId="0" borderId="12" xfId="0" applyBorder="1" applyAlignment="1">
      <alignment horizontal="justify"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49" fontId="0" fillId="5" borderId="2"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 fillId="13" borderId="2"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8" fillId="0" borderId="15" xfId="0" applyFont="1"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justify" vertical="center" wrapText="1"/>
    </xf>
    <xf numFmtId="0" fontId="0" fillId="0" borderId="5" xfId="0" applyBorder="1" applyAlignment="1">
      <alignment horizontal="justify" vertical="center" wrapText="1"/>
    </xf>
    <xf numFmtId="0" fontId="0" fillId="0" borderId="10" xfId="0" applyBorder="1" applyAlignment="1">
      <alignment horizontal="justify"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0" borderId="15"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1" fillId="2" borderId="2" xfId="0" applyFont="1" applyFill="1" applyBorder="1" applyAlignment="1">
      <alignment horizontal="right"/>
    </xf>
    <xf numFmtId="0" fontId="1" fillId="2" borderId="4" xfId="0" applyFont="1" applyFill="1" applyBorder="1" applyAlignment="1">
      <alignment horizontal="right"/>
    </xf>
    <xf numFmtId="0" fontId="0" fillId="0" borderId="1" xfId="0" applyBorder="1"/>
    <xf numFmtId="0" fontId="0" fillId="2" borderId="1" xfId="0" applyFill="1" applyBorder="1" applyAlignment="1">
      <alignment horizontal="left"/>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35" fillId="2" borderId="1" xfId="0" applyFont="1" applyFill="1" applyBorder="1" applyAlignment="1">
      <alignment horizontal="left"/>
    </xf>
    <xf numFmtId="0" fontId="35"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4" borderId="1" xfId="0" applyFont="1" applyFill="1" applyBorder="1" applyAlignment="1">
      <alignment horizontal="center"/>
    </xf>
    <xf numFmtId="0" fontId="0" fillId="5" borderId="1" xfId="0" applyFill="1" applyBorder="1" applyAlignment="1" applyProtection="1">
      <alignment horizontal="left" vertical="center"/>
      <protection locked="0"/>
    </xf>
    <xf numFmtId="164" fontId="0" fillId="5" borderId="2" xfId="0" applyNumberFormat="1" applyFill="1" applyBorder="1" applyAlignment="1" applyProtection="1">
      <alignment horizontal="center"/>
      <protection locked="0"/>
    </xf>
    <xf numFmtId="164" fontId="0" fillId="5" borderId="4" xfId="0" applyNumberFormat="1" applyFill="1" applyBorder="1" applyAlignment="1" applyProtection="1">
      <alignment horizontal="center"/>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1" fillId="15" borderId="1" xfId="0" applyFont="1" applyFill="1" applyBorder="1" applyAlignment="1">
      <alignment horizontal="center" vertical="center" wrapText="1"/>
    </xf>
    <xf numFmtId="0" fontId="26" fillId="2" borderId="2" xfId="0" applyFont="1" applyFill="1" applyBorder="1" applyAlignment="1">
      <alignment horizontal="left" wrapText="1"/>
    </xf>
    <xf numFmtId="0" fontId="0" fillId="2" borderId="3" xfId="0" applyFill="1" applyBorder="1" applyAlignment="1">
      <alignment horizontal="left" wrapText="1"/>
    </xf>
    <xf numFmtId="0" fontId="0" fillId="4" borderId="2" xfId="0" applyFill="1" applyBorder="1" applyAlignment="1">
      <alignment horizontal="right" vertical="center" wrapText="1"/>
    </xf>
    <xf numFmtId="0" fontId="0" fillId="4" borderId="4" xfId="0" applyFill="1" applyBorder="1" applyAlignment="1">
      <alignment horizontal="right" vertical="center" wrapText="1"/>
    </xf>
    <xf numFmtId="1" fontId="0" fillId="5" borderId="1" xfId="0" applyNumberFormat="1" applyFill="1" applyBorder="1" applyAlignment="1" applyProtection="1">
      <alignment horizontal="center"/>
      <protection locked="0"/>
    </xf>
    <xf numFmtId="0" fontId="0" fillId="0" borderId="0" xfId="0" applyAlignment="1">
      <alignment horizontal="right"/>
    </xf>
    <xf numFmtId="0" fontId="0" fillId="0" borderId="12" xfId="0" applyBorder="1" applyAlignment="1">
      <alignment horizontal="right"/>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3" xfId="0" applyBorder="1" applyAlignment="1">
      <alignment horizontal="left" vertical="top" wrapText="1"/>
    </xf>
    <xf numFmtId="0" fontId="18" fillId="0" borderId="15" xfId="0" applyFont="1" applyBorder="1" applyAlignment="1">
      <alignment horizontal="justify" vertical="center" wrapText="1"/>
    </xf>
    <xf numFmtId="0" fontId="18" fillId="0" borderId="0" xfId="0" applyFont="1" applyAlignment="1">
      <alignment horizontal="justify" vertical="center" wrapText="1"/>
    </xf>
    <xf numFmtId="0" fontId="18" fillId="0" borderId="12" xfId="0" applyFont="1" applyBorder="1" applyAlignment="1">
      <alignment horizontal="justify" vertical="center" wrapText="1"/>
    </xf>
    <xf numFmtId="0" fontId="0" fillId="0" borderId="15" xfId="0" applyBorder="1" applyAlignment="1">
      <alignment horizontal="left" vertical="center" wrapText="1"/>
    </xf>
    <xf numFmtId="0" fontId="0" fillId="0" borderId="0" xfId="0" applyAlignment="1" applyProtection="1">
      <alignment horizontal="center" vertical="center" wrapText="1"/>
      <protection locked="0"/>
    </xf>
    <xf numFmtId="0" fontId="15" fillId="8"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5" fillId="2" borderId="2" xfId="0" applyFont="1" applyFill="1" applyBorder="1" applyAlignment="1">
      <alignment horizontal="left" vertical="center" wrapText="1"/>
    </xf>
    <xf numFmtId="0" fontId="0" fillId="4" borderId="3" xfId="0" applyFill="1" applyBorder="1" applyAlignment="1">
      <alignment horizontal="center" vertical="center"/>
    </xf>
    <xf numFmtId="0" fontId="0" fillId="0" borderId="4" xfId="0" applyBorder="1" applyAlignment="1">
      <alignment horizontal="left" vertical="center"/>
    </xf>
    <xf numFmtId="0" fontId="1" fillId="2" borderId="1" xfId="0" applyFont="1" applyFill="1" applyBorder="1" applyAlignment="1">
      <alignment horizontal="right" vertical="center" wrapText="1"/>
    </xf>
    <xf numFmtId="0" fontId="1"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cellXfs>
  <cellStyles count="2">
    <cellStyle name="Lien hypertexte" xfId="1" builtinId="8"/>
    <cellStyle name="Normal" xfId="0" builtinId="0"/>
  </cellStyles>
  <dxfs count="9">
    <dxf>
      <fill>
        <patternFill>
          <bgColor rgb="FFFF615D"/>
        </patternFill>
      </fill>
    </dxf>
    <dxf>
      <fill>
        <patternFill>
          <bgColor theme="4" tint="0.79998168889431442"/>
        </patternFill>
      </fill>
    </dxf>
    <dxf>
      <font>
        <b/>
        <i val="0"/>
        <strike val="0"/>
      </font>
      <fill>
        <patternFill>
          <bgColor theme="9"/>
        </patternFill>
      </fill>
    </dxf>
    <dxf>
      <fill>
        <patternFill>
          <bgColor rgb="FFFF615D"/>
        </patternFill>
      </fill>
    </dxf>
    <dxf>
      <fill>
        <patternFill>
          <bgColor rgb="FFFF615D"/>
        </patternFill>
      </fill>
    </dxf>
    <dxf>
      <fill>
        <patternFill>
          <bgColor theme="9" tint="0.39994506668294322"/>
        </patternFill>
      </fill>
    </dxf>
    <dxf>
      <fill>
        <patternFill>
          <bgColor rgb="FFFF615D"/>
        </patternFill>
      </fill>
    </dxf>
    <dxf>
      <fill>
        <patternFill>
          <bgColor rgb="FFFF615D"/>
        </patternFill>
      </fill>
    </dxf>
    <dxf>
      <fill>
        <patternFill>
          <bgColor theme="9" tint="0.39994506668294322"/>
        </patternFill>
      </fill>
    </dxf>
  </dxfs>
  <tableStyles count="0" defaultTableStyle="TableStyleMedium2" defaultPivotStyle="PivotStyleLight16"/>
  <colors>
    <mruColors>
      <color rgb="FF000000"/>
      <color rgb="FFD24EBF"/>
      <color rgb="FFFC22DD"/>
      <color rgb="FFFFFF99"/>
      <color rgb="FFFF615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191135</xdr:colOff>
      <xdr:row>3</xdr:row>
      <xdr:rowOff>220345</xdr:rowOff>
    </xdr:from>
    <xdr:to>
      <xdr:col>0</xdr:col>
      <xdr:colOff>625475</xdr:colOff>
      <xdr:row>3</xdr:row>
      <xdr:rowOff>645478</xdr:rowOff>
    </xdr:to>
    <xdr:pic>
      <xdr:nvPicPr>
        <xdr:cNvPr id="3" name="Image 2" descr="Attention - Icônes panneaux gratuites">
          <a:extLst>
            <a:ext uri="{FF2B5EF4-FFF2-40B4-BE49-F238E27FC236}">
              <a16:creationId xmlns:a16="http://schemas.microsoft.com/office/drawing/2014/main" id="{155016A9-BBA9-4879-AF6E-C63F958F7C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35" y="696595"/>
          <a:ext cx="434340" cy="425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320040</xdr:colOff>
      <xdr:row>8</xdr:row>
      <xdr:rowOff>1710690</xdr:rowOff>
    </xdr:from>
    <xdr:to>
      <xdr:col>1</xdr:col>
      <xdr:colOff>1725930</xdr:colOff>
      <xdr:row>8</xdr:row>
      <xdr:rowOff>1983270</xdr:rowOff>
    </xdr:to>
    <xdr:pic>
      <xdr:nvPicPr>
        <xdr:cNvPr id="7" name="Image 6">
          <a:extLst>
            <a:ext uri="{FF2B5EF4-FFF2-40B4-BE49-F238E27FC236}">
              <a16:creationId xmlns:a16="http://schemas.microsoft.com/office/drawing/2014/main" id="{113FA8C1-3FE6-497E-2ECC-32749F2C5C7F}"/>
            </a:ext>
          </a:extLst>
        </xdr:cNvPr>
        <xdr:cNvPicPr>
          <a:picLocks noChangeAspect="1"/>
        </xdr:cNvPicPr>
      </xdr:nvPicPr>
      <xdr:blipFill>
        <a:blip xmlns:r="http://schemas.openxmlformats.org/officeDocument/2006/relationships" r:embed="rId2"/>
        <a:stretch>
          <a:fillRect/>
        </a:stretch>
      </xdr:blipFill>
      <xdr:spPr>
        <a:xfrm>
          <a:off x="1101090" y="5368290"/>
          <a:ext cx="1405890" cy="272580"/>
        </a:xfrm>
        <a:prstGeom prst="rect">
          <a:avLst/>
        </a:prstGeom>
      </xdr:spPr>
    </xdr:pic>
    <xdr:clientData/>
  </xdr:twoCellAnchor>
  <xdr:twoCellAnchor editAs="oneCell">
    <xdr:from>
      <xdr:col>1</xdr:col>
      <xdr:colOff>2524125</xdr:colOff>
      <xdr:row>8</xdr:row>
      <xdr:rowOff>1714500</xdr:rowOff>
    </xdr:from>
    <xdr:to>
      <xdr:col>1</xdr:col>
      <xdr:colOff>6727819</xdr:colOff>
      <xdr:row>8</xdr:row>
      <xdr:rowOff>1979390</xdr:rowOff>
    </xdr:to>
    <xdr:pic>
      <xdr:nvPicPr>
        <xdr:cNvPr id="2" name="Image 1">
          <a:extLst>
            <a:ext uri="{FF2B5EF4-FFF2-40B4-BE49-F238E27FC236}">
              <a16:creationId xmlns:a16="http://schemas.microsoft.com/office/drawing/2014/main" id="{7762B9D9-321E-3A99-7664-768B44A427F1}"/>
            </a:ext>
          </a:extLst>
        </xdr:cNvPr>
        <xdr:cNvPicPr>
          <a:picLocks noChangeAspect="1"/>
        </xdr:cNvPicPr>
      </xdr:nvPicPr>
      <xdr:blipFill rotWithShape="1">
        <a:blip xmlns:r="http://schemas.openxmlformats.org/officeDocument/2006/relationships" r:embed="rId3"/>
        <a:srcRect t="14282" b="-1"/>
        <a:stretch>
          <a:fillRect/>
        </a:stretch>
      </xdr:blipFill>
      <xdr:spPr>
        <a:xfrm>
          <a:off x="3305175" y="5410200"/>
          <a:ext cx="4211314" cy="264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1000125</xdr:colOff>
      <xdr:row>1</xdr:row>
      <xdr:rowOff>36368</xdr:rowOff>
    </xdr:from>
    <xdr:ext cx="4640629" cy="843693"/>
    <xdr:sp macro="" textlink="">
      <xdr:nvSpPr>
        <xdr:cNvPr id="3" name="ZoneTexte 2">
          <a:extLst>
            <a:ext uri="{FF2B5EF4-FFF2-40B4-BE49-F238E27FC236}">
              <a16:creationId xmlns:a16="http://schemas.microsoft.com/office/drawing/2014/main" id="{08C0A34F-C58D-2176-CD7A-BA8B32A2D026}"/>
            </a:ext>
          </a:extLst>
        </xdr:cNvPr>
        <xdr:cNvSpPr txBox="1"/>
      </xdr:nvSpPr>
      <xdr:spPr>
        <a:xfrm>
          <a:off x="2905125" y="219248"/>
          <a:ext cx="4640629" cy="843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fr-CA" sz="2400" b="1"/>
            <a:t>FORMULAIRE DE TÂCHE</a:t>
          </a:r>
          <a:r>
            <a:rPr lang="fr-CA" sz="2400" b="1" baseline="0"/>
            <a:t> 2025-2026</a:t>
          </a:r>
        </a:p>
        <a:p>
          <a:pPr algn="ctr"/>
          <a:r>
            <a:rPr lang="fr-CA" sz="2400" b="1" baseline="0"/>
            <a:t>--- Préscolaire et Primaire ---</a:t>
          </a:r>
          <a:endParaRPr lang="fr-CA" sz="1100" b="1"/>
        </a:p>
      </xdr:txBody>
    </xdr:sp>
    <xdr:clientData/>
  </xdr:oneCellAnchor>
  <xdr:oneCellAnchor>
    <xdr:from>
      <xdr:col>3</xdr:col>
      <xdr:colOff>681956</xdr:colOff>
      <xdr:row>16</xdr:row>
      <xdr:rowOff>240977</xdr:rowOff>
    </xdr:from>
    <xdr:ext cx="577659" cy="264560"/>
    <xdr:sp macro="" textlink="">
      <xdr:nvSpPr>
        <xdr:cNvPr id="4" name="ZoneTexte 3">
          <a:extLst>
            <a:ext uri="{FF2B5EF4-FFF2-40B4-BE49-F238E27FC236}">
              <a16:creationId xmlns:a16="http://schemas.microsoft.com/office/drawing/2014/main" id="{81948110-E47E-2FD0-4FAA-456A008445DA}"/>
            </a:ext>
          </a:extLst>
        </xdr:cNvPr>
        <xdr:cNvSpPr txBox="1"/>
      </xdr:nvSpPr>
      <xdr:spPr>
        <a:xfrm>
          <a:off x="4023033" y="2922631"/>
          <a:ext cx="5776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heures</a:t>
          </a:r>
        </a:p>
      </xdr:txBody>
    </xdr:sp>
    <xdr:clientData/>
  </xdr:oneCellAnchor>
  <xdr:oneCellAnchor>
    <xdr:from>
      <xdr:col>3</xdr:col>
      <xdr:colOff>639330</xdr:colOff>
      <xdr:row>35</xdr:row>
      <xdr:rowOff>225943</xdr:rowOff>
    </xdr:from>
    <xdr:ext cx="577659" cy="264560"/>
    <xdr:sp macro="" textlink="">
      <xdr:nvSpPr>
        <xdr:cNvPr id="5" name="ZoneTexte 4">
          <a:extLst>
            <a:ext uri="{FF2B5EF4-FFF2-40B4-BE49-F238E27FC236}">
              <a16:creationId xmlns:a16="http://schemas.microsoft.com/office/drawing/2014/main" id="{5369EF5F-C450-44F2-A119-14479E4BEF3D}"/>
            </a:ext>
          </a:extLst>
        </xdr:cNvPr>
        <xdr:cNvSpPr txBox="1"/>
      </xdr:nvSpPr>
      <xdr:spPr>
        <a:xfrm>
          <a:off x="3980407" y="8292885"/>
          <a:ext cx="5776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heures</a:t>
          </a:r>
        </a:p>
      </xdr:txBody>
    </xdr:sp>
    <xdr:clientData/>
  </xdr:oneCellAnchor>
  <xdr:oneCellAnchor>
    <xdr:from>
      <xdr:col>3</xdr:col>
      <xdr:colOff>623341</xdr:colOff>
      <xdr:row>35</xdr:row>
      <xdr:rowOff>666671</xdr:rowOff>
    </xdr:from>
    <xdr:ext cx="577659" cy="264560"/>
    <xdr:sp macro="" textlink="">
      <xdr:nvSpPr>
        <xdr:cNvPr id="6" name="ZoneTexte 5">
          <a:extLst>
            <a:ext uri="{FF2B5EF4-FFF2-40B4-BE49-F238E27FC236}">
              <a16:creationId xmlns:a16="http://schemas.microsoft.com/office/drawing/2014/main" id="{3F3B8E40-B5A8-4DD8-8B6F-88ABC0F1976B}"/>
            </a:ext>
          </a:extLst>
        </xdr:cNvPr>
        <xdr:cNvSpPr txBox="1"/>
      </xdr:nvSpPr>
      <xdr:spPr>
        <a:xfrm>
          <a:off x="3964418" y="8733613"/>
          <a:ext cx="5776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heures</a:t>
          </a:r>
        </a:p>
      </xdr:txBody>
    </xdr:sp>
    <xdr:clientData/>
  </xdr:oneCellAnchor>
  <xdr:oneCellAnchor>
    <xdr:from>
      <xdr:col>3</xdr:col>
      <xdr:colOff>687818</xdr:colOff>
      <xdr:row>16</xdr:row>
      <xdr:rowOff>669603</xdr:rowOff>
    </xdr:from>
    <xdr:ext cx="577659" cy="264560"/>
    <xdr:sp macro="" textlink="">
      <xdr:nvSpPr>
        <xdr:cNvPr id="9" name="ZoneTexte 8">
          <a:extLst>
            <a:ext uri="{FF2B5EF4-FFF2-40B4-BE49-F238E27FC236}">
              <a16:creationId xmlns:a16="http://schemas.microsoft.com/office/drawing/2014/main" id="{62B89159-60E9-4810-972C-D55771901C93}"/>
            </a:ext>
          </a:extLst>
        </xdr:cNvPr>
        <xdr:cNvSpPr txBox="1"/>
      </xdr:nvSpPr>
      <xdr:spPr>
        <a:xfrm>
          <a:off x="4028895" y="3351257"/>
          <a:ext cx="5776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A" sz="1100"/>
            <a:t>heures</a:t>
          </a:r>
        </a:p>
      </xdr:txBody>
    </xdr:sp>
    <xdr:clientData/>
  </xdr:oneCellAnchor>
  <xdr:twoCellAnchor editAs="oneCell">
    <xdr:from>
      <xdr:col>0</xdr:col>
      <xdr:colOff>358140</xdr:colOff>
      <xdr:row>0</xdr:row>
      <xdr:rowOff>152400</xdr:rowOff>
    </xdr:from>
    <xdr:to>
      <xdr:col>2</xdr:col>
      <xdr:colOff>643890</xdr:colOff>
      <xdr:row>4</xdr:row>
      <xdr:rowOff>34385</xdr:rowOff>
    </xdr:to>
    <xdr:pic>
      <xdr:nvPicPr>
        <xdr:cNvPr id="2" name="Image 1">
          <a:extLst>
            <a:ext uri="{FF2B5EF4-FFF2-40B4-BE49-F238E27FC236}">
              <a16:creationId xmlns:a16="http://schemas.microsoft.com/office/drawing/2014/main" id="{FB70109C-2BC2-2ADB-D41D-54CE15A291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152400"/>
          <a:ext cx="1737360" cy="722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1239202</xdr:colOff>
      <xdr:row>2</xdr:row>
      <xdr:rowOff>351152</xdr:rowOff>
    </xdr:from>
    <xdr:to>
      <xdr:col>1</xdr:col>
      <xdr:colOff>1481168</xdr:colOff>
      <xdr:row>3</xdr:row>
      <xdr:rowOff>225453</xdr:rowOff>
    </xdr:to>
    <xdr:pic>
      <xdr:nvPicPr>
        <xdr:cNvPr id="3" name="Image 2">
          <a:extLst>
            <a:ext uri="{FF2B5EF4-FFF2-40B4-BE49-F238E27FC236}">
              <a16:creationId xmlns:a16="http://schemas.microsoft.com/office/drawing/2014/main" id="{6B239BA1-C7FA-86A6-14B0-86D78BA36C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4462" y="876932"/>
          <a:ext cx="215296" cy="222916"/>
        </a:xfrm>
        <a:prstGeom prst="rect">
          <a:avLst/>
        </a:prstGeom>
      </xdr:spPr>
    </xdr:pic>
    <xdr:clientData/>
  </xdr:twoCellAnchor>
  <xdr:twoCellAnchor editAs="oneCell">
    <xdr:from>
      <xdr:col>1</xdr:col>
      <xdr:colOff>2573966</xdr:colOff>
      <xdr:row>3</xdr:row>
      <xdr:rowOff>236866</xdr:rowOff>
    </xdr:from>
    <xdr:to>
      <xdr:col>1</xdr:col>
      <xdr:colOff>2814667</xdr:colOff>
      <xdr:row>4</xdr:row>
      <xdr:rowOff>34972</xdr:rowOff>
    </xdr:to>
    <xdr:pic>
      <xdr:nvPicPr>
        <xdr:cNvPr id="4" name="Image 3">
          <a:extLst>
            <a:ext uri="{FF2B5EF4-FFF2-40B4-BE49-F238E27FC236}">
              <a16:creationId xmlns:a16="http://schemas.microsoft.com/office/drawing/2014/main" id="{AE8D2A71-EB88-2938-FD44-DD88F05B29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45416" y="1122691"/>
          <a:ext cx="227366" cy="222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194310</xdr:colOff>
      <xdr:row>0</xdr:row>
      <xdr:rowOff>150495</xdr:rowOff>
    </xdr:from>
    <xdr:to>
      <xdr:col>12</xdr:col>
      <xdr:colOff>681161</xdr:colOff>
      <xdr:row>36</xdr:row>
      <xdr:rowOff>150536</xdr:rowOff>
    </xdr:to>
    <xdr:pic>
      <xdr:nvPicPr>
        <xdr:cNvPr id="2" name="Image 1">
          <a:extLst>
            <a:ext uri="{FF2B5EF4-FFF2-40B4-BE49-F238E27FC236}">
              <a16:creationId xmlns:a16="http://schemas.microsoft.com/office/drawing/2014/main" id="{89E7936D-B64E-D5A8-380B-E89DCC8ABADD}"/>
            </a:ext>
          </a:extLst>
        </xdr:cNvPr>
        <xdr:cNvPicPr>
          <a:picLocks noChangeAspect="1"/>
        </xdr:cNvPicPr>
      </xdr:nvPicPr>
      <xdr:blipFill>
        <a:blip xmlns:r="http://schemas.openxmlformats.org/officeDocument/2006/relationships" r:embed="rId1"/>
        <a:stretch>
          <a:fillRect/>
        </a:stretch>
      </xdr:blipFill>
      <xdr:spPr>
        <a:xfrm>
          <a:off x="194310" y="150495"/>
          <a:ext cx="9996611" cy="65837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BCA9-80CE-4FFF-9B67-213CAC1FA723}">
  <sheetPr codeName="Feuil4">
    <tabColor theme="2" tint="-9.9978637043366805E-2"/>
    <pageSetUpPr fitToPage="1"/>
  </sheetPr>
  <dimension ref="B1:L25"/>
  <sheetViews>
    <sheetView showGridLines="0" showRowColHeaders="0" tabSelected="1" showRuler="0" topLeftCell="A16" zoomScaleNormal="100" workbookViewId="0">
      <selection activeCell="C6" sqref="C6"/>
      <extLst>
        <ext xmlns:xlsdti="http://schemas.microsoft.com/office/spreadsheetml/2023/showDataTypeIcons" uri="{77bfe23e-c014-4d31-8a63-9c772dbf06b6}">
          <xlsdti:showDataTypeIcons visible="0"/>
        </ext>
      </extLst>
    </sheetView>
  </sheetViews>
  <sheetFormatPr baseColWidth="10" defaultColWidth="11.44140625" defaultRowHeight="14.4" x14ac:dyDescent="0.3"/>
  <cols>
    <col min="1" max="1" width="11.44140625" style="92"/>
    <col min="2" max="2" width="127.44140625" style="92" customWidth="1"/>
    <col min="3" max="11" width="11.44140625" style="92"/>
    <col min="12" max="12" width="11.44140625" style="92" customWidth="1"/>
    <col min="13" max="16384" width="11.44140625" style="92"/>
  </cols>
  <sheetData>
    <row r="1" spans="2:12" x14ac:dyDescent="0.3">
      <c r="B1" s="91"/>
    </row>
    <row r="2" spans="2:12" s="93" customFormat="1" ht="18.75" customHeight="1" x14ac:dyDescent="0.3">
      <c r="B2" s="132" t="s">
        <v>258</v>
      </c>
      <c r="C2" s="134"/>
      <c r="D2" s="133"/>
      <c r="E2" s="133"/>
      <c r="F2" s="133"/>
      <c r="G2" s="133"/>
      <c r="H2" s="133"/>
      <c r="I2" s="133"/>
      <c r="J2" s="133"/>
      <c r="K2" s="133"/>
      <c r="L2" s="133"/>
    </row>
    <row r="3" spans="2:12" ht="5.25" customHeight="1" x14ac:dyDescent="0.3"/>
    <row r="4" spans="2:12" ht="72" x14ac:dyDescent="0.3">
      <c r="B4" s="144" t="s">
        <v>262</v>
      </c>
      <c r="C4" s="155"/>
      <c r="D4" s="156"/>
      <c r="E4" s="156"/>
      <c r="F4" s="156"/>
      <c r="G4" s="156"/>
      <c r="H4" s="156"/>
      <c r="I4" s="156"/>
      <c r="J4" s="156"/>
      <c r="K4" s="156"/>
      <c r="L4" s="156"/>
    </row>
    <row r="5" spans="2:12" ht="5.0999999999999996" customHeight="1" x14ac:dyDescent="0.3"/>
    <row r="6" spans="2:12" ht="155.4" x14ac:dyDescent="0.3">
      <c r="B6" s="143" t="s">
        <v>225</v>
      </c>
      <c r="C6" s="127"/>
      <c r="D6" s="127"/>
      <c r="E6" s="127"/>
      <c r="F6" s="127"/>
      <c r="G6" s="127"/>
      <c r="H6" s="127"/>
      <c r="I6" s="127"/>
      <c r="J6" s="127"/>
      <c r="K6" s="127"/>
      <c r="L6" s="127"/>
    </row>
    <row r="7" spans="2:12" ht="5.0999999999999996" customHeight="1" x14ac:dyDescent="0.3">
      <c r="B7" s="55"/>
      <c r="C7" s="55"/>
      <c r="D7" s="55"/>
      <c r="E7" s="55"/>
      <c r="F7" s="55"/>
      <c r="G7" s="55"/>
      <c r="H7" s="55"/>
      <c r="I7" s="55"/>
      <c r="J7" s="55"/>
      <c r="K7" s="55"/>
      <c r="L7" s="55"/>
    </row>
    <row r="8" spans="2:12" x14ac:dyDescent="0.3">
      <c r="B8" s="124" t="s">
        <v>0</v>
      </c>
      <c r="C8" s="128"/>
      <c r="D8" s="128"/>
      <c r="E8" s="128"/>
      <c r="F8" s="128"/>
      <c r="G8" s="128"/>
      <c r="H8" s="128"/>
      <c r="I8" s="128"/>
      <c r="J8" s="128"/>
      <c r="K8" s="128"/>
      <c r="L8" s="128"/>
    </row>
    <row r="9" spans="2:12" ht="165.6" customHeight="1" x14ac:dyDescent="0.3">
      <c r="B9" s="141" t="s">
        <v>234</v>
      </c>
      <c r="C9" s="127"/>
      <c r="D9" s="127"/>
      <c r="E9" s="127"/>
      <c r="F9" s="127"/>
      <c r="G9" s="127"/>
      <c r="H9" s="127"/>
      <c r="I9" s="127"/>
      <c r="J9" s="127"/>
      <c r="K9" s="127"/>
      <c r="L9" s="127"/>
    </row>
    <row r="10" spans="2:12" ht="158.4" x14ac:dyDescent="0.3">
      <c r="B10" s="142" t="s">
        <v>239</v>
      </c>
      <c r="C10" s="127"/>
      <c r="D10" s="127"/>
      <c r="E10" s="127"/>
      <c r="F10" s="127"/>
      <c r="G10" s="127"/>
      <c r="H10" s="127"/>
      <c r="I10" s="127"/>
      <c r="J10" s="127"/>
      <c r="K10" s="127"/>
      <c r="L10" s="127"/>
    </row>
    <row r="11" spans="2:12" ht="5.0999999999999996" customHeight="1" x14ac:dyDescent="0.3">
      <c r="B11" s="55"/>
      <c r="C11" s="55"/>
      <c r="D11" s="55"/>
      <c r="E11" s="55"/>
      <c r="F11" s="55"/>
      <c r="G11" s="55"/>
      <c r="H11" s="55"/>
      <c r="I11" s="55"/>
      <c r="J11" s="55"/>
      <c r="K11" s="55"/>
      <c r="L11" s="55"/>
    </row>
    <row r="12" spans="2:12" x14ac:dyDescent="0.3">
      <c r="B12" s="129" t="s">
        <v>1</v>
      </c>
      <c r="C12" s="130"/>
      <c r="D12" s="128"/>
      <c r="E12" s="128"/>
      <c r="F12" s="128"/>
      <c r="G12" s="128"/>
      <c r="H12" s="128"/>
      <c r="I12" s="128"/>
      <c r="J12" s="128"/>
      <c r="K12" s="128"/>
      <c r="L12" s="128"/>
    </row>
    <row r="13" spans="2:12" ht="375.6" x14ac:dyDescent="0.3">
      <c r="B13" s="143" t="s">
        <v>235</v>
      </c>
      <c r="C13" s="127"/>
      <c r="D13" s="127"/>
      <c r="E13" s="127"/>
      <c r="F13" s="127"/>
      <c r="G13" s="127"/>
      <c r="H13" s="127"/>
      <c r="I13" s="127"/>
      <c r="J13" s="127"/>
      <c r="K13" s="127"/>
      <c r="L13" s="127"/>
    </row>
    <row r="14" spans="2:12" ht="5.0999999999999996" customHeight="1" x14ac:dyDescent="0.3">
      <c r="B14" s="55"/>
      <c r="C14" s="55"/>
      <c r="D14" s="55"/>
      <c r="E14" s="55"/>
      <c r="F14" s="55"/>
      <c r="G14" s="55"/>
      <c r="H14" s="55"/>
      <c r="I14" s="55"/>
      <c r="J14" s="55"/>
      <c r="K14" s="55"/>
      <c r="L14" s="55"/>
    </row>
    <row r="15" spans="2:12" x14ac:dyDescent="0.3">
      <c r="B15" s="131" t="s">
        <v>2</v>
      </c>
      <c r="C15" s="130"/>
      <c r="D15" s="128"/>
      <c r="E15" s="128"/>
      <c r="F15" s="128"/>
      <c r="G15" s="128"/>
      <c r="H15" s="128"/>
      <c r="I15" s="128"/>
      <c r="J15" s="128"/>
      <c r="K15" s="128"/>
      <c r="L15" s="128"/>
    </row>
    <row r="16" spans="2:12" ht="273.60000000000002" x14ac:dyDescent="0.3">
      <c r="B16" s="143" t="s">
        <v>236</v>
      </c>
      <c r="C16" s="127"/>
      <c r="D16" s="127"/>
      <c r="E16" s="127"/>
      <c r="F16" s="127"/>
      <c r="G16" s="127"/>
      <c r="H16" s="127"/>
      <c r="I16" s="127"/>
      <c r="J16" s="127"/>
      <c r="K16" s="127"/>
      <c r="L16" s="127"/>
    </row>
    <row r="17" spans="2:12" ht="5.0999999999999996" customHeight="1" x14ac:dyDescent="0.3">
      <c r="B17" s="55"/>
      <c r="C17" s="55"/>
      <c r="D17" s="55"/>
      <c r="E17" s="55"/>
      <c r="F17" s="55"/>
      <c r="G17" s="55"/>
      <c r="H17" s="55"/>
      <c r="I17" s="55"/>
      <c r="J17" s="55"/>
      <c r="K17" s="55"/>
      <c r="L17" s="55"/>
    </row>
    <row r="18" spans="2:12" x14ac:dyDescent="0.3">
      <c r="B18" s="135" t="s">
        <v>3</v>
      </c>
      <c r="C18" s="137"/>
      <c r="D18" s="136"/>
      <c r="E18" s="136"/>
      <c r="F18" s="136"/>
      <c r="G18" s="136"/>
      <c r="H18" s="136"/>
      <c r="I18" s="136"/>
      <c r="J18" s="136"/>
      <c r="K18" s="136"/>
      <c r="L18" s="136"/>
    </row>
    <row r="19" spans="2:12" ht="100.8" x14ac:dyDescent="0.3">
      <c r="B19" s="143" t="s">
        <v>238</v>
      </c>
      <c r="C19" s="138"/>
      <c r="D19" s="138"/>
      <c r="E19" s="138"/>
      <c r="F19" s="138"/>
      <c r="G19" s="138"/>
      <c r="H19" s="138"/>
      <c r="I19" s="138"/>
      <c r="J19" s="138"/>
      <c r="K19" s="138"/>
      <c r="L19" s="138"/>
    </row>
    <row r="20" spans="2:12" ht="5.0999999999999996" customHeight="1" x14ac:dyDescent="0.3">
      <c r="C20" s="139"/>
      <c r="D20" s="139"/>
      <c r="E20" s="139"/>
      <c r="F20" s="139"/>
      <c r="G20" s="139"/>
      <c r="H20" s="139"/>
      <c r="I20" s="139"/>
      <c r="J20" s="139"/>
      <c r="K20" s="139"/>
      <c r="L20" s="139"/>
    </row>
    <row r="21" spans="2:12" x14ac:dyDescent="0.3">
      <c r="B21" s="126" t="s">
        <v>4</v>
      </c>
      <c r="C21" s="140"/>
      <c r="D21" s="140"/>
      <c r="E21" s="140"/>
      <c r="F21" s="140"/>
      <c r="G21" s="140"/>
      <c r="H21" s="140"/>
      <c r="I21" s="140"/>
      <c r="J21" s="140"/>
      <c r="K21" s="140"/>
      <c r="L21" s="140"/>
    </row>
    <row r="22" spans="2:12" ht="129.6" x14ac:dyDescent="0.3">
      <c r="B22" s="143" t="s">
        <v>237</v>
      </c>
      <c r="C22" s="127"/>
      <c r="D22" s="127"/>
      <c r="E22" s="127"/>
      <c r="F22" s="127"/>
      <c r="G22" s="127"/>
      <c r="H22" s="127"/>
      <c r="I22" s="127"/>
      <c r="J22" s="127"/>
      <c r="K22" s="127"/>
      <c r="L22" s="127"/>
    </row>
    <row r="23" spans="2:12" ht="5.0999999999999996" customHeight="1" x14ac:dyDescent="0.3"/>
    <row r="24" spans="2:12" x14ac:dyDescent="0.3">
      <c r="B24" s="125" t="s">
        <v>5</v>
      </c>
      <c r="C24" s="136"/>
      <c r="D24" s="136"/>
      <c r="E24" s="136"/>
      <c r="F24" s="136"/>
      <c r="G24" s="136"/>
      <c r="H24" s="136"/>
      <c r="I24" s="136"/>
      <c r="J24" s="136"/>
      <c r="K24" s="136"/>
      <c r="L24" s="136"/>
    </row>
    <row r="25" spans="2:12" ht="190.95" customHeight="1" x14ac:dyDescent="0.3">
      <c r="B25" s="145" t="s">
        <v>240</v>
      </c>
    </row>
  </sheetData>
  <sheetProtection algorithmName="SHA-512" hashValue="NC9cdvM6SXJlYB1iC6ZoYR8J6xTNgv6qMlp/dXV/pHOO17jt0YNMovdsQMpNDR2h84nVeVFl2fk86cwz90nh/Q==" saltValue="J94WeBa5cLfx0KJJD7k1WQ==" spinCount="100000" sheet="1" objects="1" scenarios="1" selectLockedCells="1"/>
  <mergeCells count="1">
    <mergeCell ref="C4:L4"/>
  </mergeCells>
  <pageMargins left="0.7" right="0.7" top="0.75" bottom="0.75" header="0.3" footer="0.3"/>
  <pageSetup scale="73" fitToHeight="0" orientation="portrait" horizontalDpi="300" verticalDpi="300"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86C3B-578D-49C8-A14D-C6EF0BD72238}">
  <sheetPr codeName="Feuil1">
    <tabColor theme="5" tint="-0.249977111117893"/>
    <pageSetUpPr fitToPage="1"/>
  </sheetPr>
  <dimension ref="A4:T90"/>
  <sheetViews>
    <sheetView showGridLines="0" showRowColHeaders="0" showRuler="0" topLeftCell="A15" zoomScaleNormal="100" zoomScalePageLayoutView="130" workbookViewId="0">
      <selection activeCell="E13" sqref="E13"/>
      <extLst>
        <ext xmlns:xlsdti="http://schemas.microsoft.com/office/spreadsheetml/2023/showDataTypeIcons" uri="{77bfe23e-c014-4d31-8a63-9c772dbf06b6}">
          <xlsdti:showDataTypeIcons visible="0"/>
        </ext>
      </extLst>
    </sheetView>
  </sheetViews>
  <sheetFormatPr baseColWidth="10" defaultColWidth="11.44140625" defaultRowHeight="14.4" x14ac:dyDescent="0.3"/>
  <cols>
    <col min="1" max="1" width="5.109375" customWidth="1"/>
    <col min="2" max="2" width="16.33203125" customWidth="1"/>
    <col min="3" max="3" width="22.44140625" customWidth="1"/>
    <col min="4" max="4" width="18.6640625" customWidth="1"/>
    <col min="5" max="6" width="12.6640625" customWidth="1"/>
    <col min="7" max="8" width="13.33203125" bestFit="1" customWidth="1"/>
    <col min="9" max="9" width="12.44140625" customWidth="1"/>
    <col min="10" max="10" width="13.109375" customWidth="1"/>
    <col min="11" max="11" width="3.88671875" customWidth="1"/>
    <col min="12" max="12" width="25.6640625" customWidth="1"/>
  </cols>
  <sheetData>
    <row r="4" spans="2:10" ht="23.4" x14ac:dyDescent="0.45">
      <c r="D4" s="5"/>
      <c r="E4" s="5"/>
      <c r="F4" s="5"/>
      <c r="G4" s="5"/>
      <c r="H4" s="36"/>
      <c r="I4" s="36"/>
      <c r="J4" s="36"/>
    </row>
    <row r="5" spans="2:10" x14ac:dyDescent="0.3">
      <c r="D5" s="37"/>
    </row>
    <row r="6" spans="2:10" ht="5.0999999999999996" customHeight="1" x14ac:dyDescent="0.3">
      <c r="D6" s="38"/>
      <c r="E6" s="38"/>
      <c r="F6" s="38"/>
      <c r="G6" s="38"/>
    </row>
    <row r="7" spans="2:10" x14ac:dyDescent="0.3">
      <c r="B7" s="205" t="s">
        <v>6</v>
      </c>
      <c r="C7" s="205"/>
      <c r="D7" s="205"/>
      <c r="E7" s="205"/>
      <c r="F7" s="205"/>
      <c r="G7" s="205"/>
      <c r="H7" s="205"/>
      <c r="I7" s="205"/>
      <c r="J7" s="205"/>
    </row>
    <row r="8" spans="2:10" ht="15" customHeight="1" x14ac:dyDescent="0.3"/>
    <row r="9" spans="2:10" x14ac:dyDescent="0.3">
      <c r="B9" s="40" t="s">
        <v>228</v>
      </c>
      <c r="C9" s="206"/>
      <c r="D9" s="206"/>
      <c r="E9" s="206"/>
      <c r="F9" s="206"/>
      <c r="G9" s="206"/>
      <c r="H9" s="206"/>
      <c r="I9" s="206"/>
      <c r="J9" s="206"/>
    </row>
    <row r="10" spans="2:10" ht="5.0999999999999996" customHeight="1" x14ac:dyDescent="0.3">
      <c r="B10" s="40"/>
    </row>
    <row r="11" spans="2:10" x14ac:dyDescent="0.3">
      <c r="B11" s="40" t="s">
        <v>209</v>
      </c>
      <c r="C11" s="206"/>
      <c r="D11" s="206"/>
      <c r="E11" s="206"/>
      <c r="F11" s="206"/>
      <c r="H11" t="s">
        <v>8</v>
      </c>
      <c r="I11" s="207"/>
      <c r="J11" s="208"/>
    </row>
    <row r="12" spans="2:10" ht="5.0999999999999996" customHeight="1" x14ac:dyDescent="0.3"/>
    <row r="13" spans="2:10" x14ac:dyDescent="0.3">
      <c r="B13" s="219" t="s">
        <v>227</v>
      </c>
      <c r="C13" s="220"/>
      <c r="D13" s="1">
        <v>10</v>
      </c>
      <c r="E13" s="82"/>
      <c r="F13" s="219" t="s">
        <v>9</v>
      </c>
      <c r="G13" s="219"/>
      <c r="H13" s="220"/>
      <c r="I13" s="218">
        <v>60</v>
      </c>
      <c r="J13" s="218"/>
    </row>
    <row r="14" spans="2:10" ht="5.0999999999999996" customHeight="1" x14ac:dyDescent="0.3">
      <c r="B14" s="40"/>
      <c r="C14" s="40"/>
      <c r="D14" s="18"/>
      <c r="E14" s="6"/>
      <c r="F14" s="6"/>
      <c r="I14" s="39"/>
      <c r="J14" s="39"/>
    </row>
    <row r="15" spans="2:10" ht="5.0999999999999996" customHeight="1" x14ac:dyDescent="0.3">
      <c r="E15" s="6"/>
      <c r="F15" s="6"/>
      <c r="G15" s="38"/>
      <c r="H15" s="38"/>
      <c r="I15" s="39"/>
      <c r="J15" s="39"/>
    </row>
    <row r="16" spans="2:10" s="25" customFormat="1" ht="15" customHeight="1" x14ac:dyDescent="0.3">
      <c r="B16" s="213" t="s">
        <v>10</v>
      </c>
      <c r="C16" s="213"/>
      <c r="D16" s="213"/>
      <c r="E16" s="213"/>
      <c r="F16" s="213"/>
      <c r="G16" s="213"/>
      <c r="H16" s="213"/>
      <c r="I16" s="213"/>
      <c r="J16" s="213"/>
    </row>
    <row r="17" spans="2:19" ht="56.1" customHeight="1" x14ac:dyDescent="0.3">
      <c r="B17" s="211" t="s">
        <v>253</v>
      </c>
      <c r="C17" s="212"/>
      <c r="D17" s="41">
        <f>(828*I11)</f>
        <v>0</v>
      </c>
      <c r="E17" s="195" t="s">
        <v>11</v>
      </c>
      <c r="F17" s="195" t="s">
        <v>12</v>
      </c>
      <c r="G17" s="195" t="s">
        <v>241</v>
      </c>
      <c r="H17" s="195" t="s">
        <v>242</v>
      </c>
      <c r="I17" s="195" t="s">
        <v>15</v>
      </c>
      <c r="J17" s="195" t="s">
        <v>16</v>
      </c>
      <c r="L17" s="195" t="s">
        <v>17</v>
      </c>
    </row>
    <row r="18" spans="2:19" x14ac:dyDescent="0.3">
      <c r="B18" s="216" t="s">
        <v>18</v>
      </c>
      <c r="C18" s="217"/>
      <c r="D18" s="42">
        <f>23/5*$D$13*I11</f>
        <v>0</v>
      </c>
      <c r="E18" s="196"/>
      <c r="F18" s="196"/>
      <c r="G18" s="196"/>
      <c r="H18" s="196"/>
      <c r="I18" s="196"/>
      <c r="J18" s="196"/>
      <c r="L18" s="196"/>
    </row>
    <row r="19" spans="2:19" ht="28.95" customHeight="1" x14ac:dyDescent="0.3">
      <c r="B19" s="214" t="s">
        <v>260</v>
      </c>
      <c r="C19" s="215"/>
      <c r="D19" s="215"/>
      <c r="E19" s="1"/>
      <c r="F19" s="1"/>
      <c r="G19" s="10">
        <f t="shared" ref="G19:G30" si="0">(E19+F19)/60/$D$13*180</f>
        <v>0</v>
      </c>
      <c r="H19" s="10">
        <f>'TEMPS TRAVAILLÉ'!AV8</f>
        <v>0</v>
      </c>
      <c r="I19" s="10">
        <f>MAX(G19-H19,0)</f>
        <v>0</v>
      </c>
      <c r="J19" s="10">
        <f>MAX(H19-G19,0)</f>
        <v>0</v>
      </c>
      <c r="L19" s="94"/>
    </row>
    <row r="20" spans="2:19" ht="19.95" customHeight="1" x14ac:dyDescent="0.3">
      <c r="B20" s="209" t="s">
        <v>19</v>
      </c>
      <c r="C20" s="210"/>
      <c r="D20" s="210"/>
      <c r="E20" s="1"/>
      <c r="F20" s="1"/>
      <c r="G20" s="10">
        <f t="shared" si="0"/>
        <v>0</v>
      </c>
      <c r="H20" s="10">
        <f>'TEMPS TRAVAILLÉ'!AV9</f>
        <v>0</v>
      </c>
      <c r="I20" s="10">
        <f t="shared" ref="I20:I30" si="1">MAX(G20-H20,0)</f>
        <v>0</v>
      </c>
      <c r="J20" s="10">
        <f t="shared" ref="J20:J30" si="2">MAX(H20-G20,0)</f>
        <v>0</v>
      </c>
      <c r="L20" s="76"/>
      <c r="M20" s="75"/>
      <c r="N20" s="75"/>
      <c r="O20" s="75"/>
      <c r="P20" s="75"/>
      <c r="Q20" s="75"/>
      <c r="R20" s="75"/>
      <c r="S20" s="75"/>
    </row>
    <row r="21" spans="2:19" ht="19.95" customHeight="1" x14ac:dyDescent="0.3">
      <c r="B21" s="193" t="s">
        <v>207</v>
      </c>
      <c r="C21" s="194"/>
      <c r="D21" s="194"/>
      <c r="E21" s="1"/>
      <c r="F21" s="1"/>
      <c r="G21" s="10">
        <f t="shared" si="0"/>
        <v>0</v>
      </c>
      <c r="H21" s="10">
        <f>'TEMPS TRAVAILLÉ'!AV10</f>
        <v>0</v>
      </c>
      <c r="I21" s="10">
        <f t="shared" si="1"/>
        <v>0</v>
      </c>
      <c r="J21" s="10">
        <f t="shared" si="2"/>
        <v>0</v>
      </c>
      <c r="L21" s="76"/>
      <c r="M21" s="75"/>
      <c r="N21" s="75"/>
      <c r="O21" s="75"/>
      <c r="P21" s="75"/>
      <c r="Q21" s="75"/>
      <c r="R21" s="75"/>
      <c r="S21" s="75"/>
    </row>
    <row r="22" spans="2:19" s="25" customFormat="1" ht="19.2" customHeight="1" x14ac:dyDescent="0.3">
      <c r="B22" s="202" t="s">
        <v>243</v>
      </c>
      <c r="C22" s="203"/>
      <c r="D22" s="204"/>
      <c r="E22" s="1"/>
      <c r="F22" s="1"/>
      <c r="G22" s="10">
        <f t="shared" si="0"/>
        <v>0</v>
      </c>
      <c r="H22" s="10">
        <f>'TEMPS TRAVAILLÉ'!AV11</f>
        <v>0</v>
      </c>
      <c r="I22" s="10">
        <f t="shared" si="1"/>
        <v>0</v>
      </c>
      <c r="J22" s="10">
        <f t="shared" si="2"/>
        <v>0</v>
      </c>
      <c r="L22" s="76"/>
      <c r="M22" s="75"/>
      <c r="N22" s="75"/>
      <c r="O22" s="75"/>
      <c r="P22" s="75"/>
      <c r="Q22" s="75"/>
      <c r="R22" s="75"/>
      <c r="S22" s="75"/>
    </row>
    <row r="23" spans="2:19" ht="19.95" customHeight="1" x14ac:dyDescent="0.3">
      <c r="B23" s="169" t="s">
        <v>208</v>
      </c>
      <c r="C23" s="170"/>
      <c r="D23" s="171"/>
      <c r="E23" s="11">
        <f>SUM(E24:E26)</f>
        <v>0</v>
      </c>
      <c r="F23" s="11">
        <f>SUM(F24:F26)</f>
        <v>0</v>
      </c>
      <c r="G23" s="10">
        <f t="shared" si="0"/>
        <v>0</v>
      </c>
      <c r="H23" s="10">
        <f>'TEMPS TRAVAILLÉ'!AV12</f>
        <v>0</v>
      </c>
      <c r="I23" s="10">
        <f t="shared" si="1"/>
        <v>0</v>
      </c>
      <c r="J23" s="10">
        <f t="shared" si="2"/>
        <v>0</v>
      </c>
      <c r="L23" s="76"/>
      <c r="M23" s="75"/>
      <c r="N23" s="75"/>
      <c r="O23" s="75"/>
      <c r="P23" s="75"/>
      <c r="Q23" s="75"/>
      <c r="R23" s="75"/>
      <c r="S23" s="75"/>
    </row>
    <row r="24" spans="2:19" x14ac:dyDescent="0.3">
      <c r="B24" s="43" t="s">
        <v>20</v>
      </c>
      <c r="C24" s="172"/>
      <c r="D24" s="173"/>
      <c r="E24" s="1"/>
      <c r="F24" s="1"/>
      <c r="G24" s="10">
        <f t="shared" si="0"/>
        <v>0</v>
      </c>
      <c r="H24" s="10">
        <f>'TEMPS TRAVAILLÉ'!AV13</f>
        <v>0</v>
      </c>
      <c r="I24" s="10">
        <f t="shared" si="1"/>
        <v>0</v>
      </c>
      <c r="J24" s="10">
        <f t="shared" si="2"/>
        <v>0</v>
      </c>
      <c r="L24" s="95"/>
    </row>
    <row r="25" spans="2:19" x14ac:dyDescent="0.3">
      <c r="B25" s="43" t="s">
        <v>21</v>
      </c>
      <c r="C25" s="172"/>
      <c r="D25" s="173"/>
      <c r="E25" s="1"/>
      <c r="F25" s="1"/>
      <c r="G25" s="10">
        <f t="shared" si="0"/>
        <v>0</v>
      </c>
      <c r="H25" s="10">
        <f>'TEMPS TRAVAILLÉ'!AV14</f>
        <v>0</v>
      </c>
      <c r="I25" s="10">
        <f t="shared" si="1"/>
        <v>0</v>
      </c>
      <c r="J25" s="10">
        <f t="shared" si="2"/>
        <v>0</v>
      </c>
      <c r="L25" s="95"/>
    </row>
    <row r="26" spans="2:19" x14ac:dyDescent="0.3">
      <c r="B26" s="43" t="s">
        <v>22</v>
      </c>
      <c r="C26" s="172"/>
      <c r="D26" s="173"/>
      <c r="E26" s="3"/>
      <c r="F26" s="3"/>
      <c r="G26" s="10">
        <f t="shared" si="0"/>
        <v>0</v>
      </c>
      <c r="H26" s="10">
        <f>'TEMPS TRAVAILLÉ'!AV15</f>
        <v>0</v>
      </c>
      <c r="I26" s="10">
        <f t="shared" si="1"/>
        <v>0</v>
      </c>
      <c r="J26" s="10">
        <f t="shared" si="2"/>
        <v>0</v>
      </c>
      <c r="L26" s="95"/>
    </row>
    <row r="27" spans="2:19" ht="19.95" customHeight="1" x14ac:dyDescent="0.3">
      <c r="B27" s="201" t="s">
        <v>255</v>
      </c>
      <c r="C27" s="194"/>
      <c r="D27" s="194"/>
      <c r="E27" s="44">
        <f>SUM(E28:E30)</f>
        <v>0</v>
      </c>
      <c r="F27" s="44">
        <f>SUM(F28:F30)</f>
        <v>0</v>
      </c>
      <c r="G27" s="10">
        <f t="shared" si="0"/>
        <v>0</v>
      </c>
      <c r="H27" s="10">
        <f>'TEMPS TRAVAILLÉ'!AV16</f>
        <v>0</v>
      </c>
      <c r="I27" s="10">
        <f t="shared" si="1"/>
        <v>0</v>
      </c>
      <c r="J27" s="10">
        <f t="shared" si="2"/>
        <v>0</v>
      </c>
      <c r="L27" s="95"/>
    </row>
    <row r="28" spans="2:19" x14ac:dyDescent="0.3">
      <c r="B28" s="146" t="s">
        <v>23</v>
      </c>
      <c r="C28" s="172"/>
      <c r="D28" s="173"/>
      <c r="E28" s="3">
        <v>0</v>
      </c>
      <c r="F28" s="3">
        <v>0</v>
      </c>
      <c r="G28" s="10">
        <f t="shared" si="0"/>
        <v>0</v>
      </c>
      <c r="H28" s="10">
        <f>'TEMPS TRAVAILLÉ'!AV17</f>
        <v>0</v>
      </c>
      <c r="I28" s="10">
        <f t="shared" si="1"/>
        <v>0</v>
      </c>
      <c r="J28" s="10">
        <f t="shared" si="2"/>
        <v>0</v>
      </c>
      <c r="L28" s="95"/>
    </row>
    <row r="29" spans="2:19" x14ac:dyDescent="0.3">
      <c r="B29" s="43" t="s">
        <v>24</v>
      </c>
      <c r="C29" s="172"/>
      <c r="D29" s="173"/>
      <c r="E29" s="3"/>
      <c r="F29" s="3"/>
      <c r="G29" s="10">
        <f t="shared" si="0"/>
        <v>0</v>
      </c>
      <c r="H29" s="10">
        <f>'TEMPS TRAVAILLÉ'!AV18</f>
        <v>0</v>
      </c>
      <c r="I29" s="10">
        <f t="shared" si="1"/>
        <v>0</v>
      </c>
      <c r="J29" s="10">
        <f t="shared" si="2"/>
        <v>0</v>
      </c>
      <c r="L29" s="95"/>
    </row>
    <row r="30" spans="2:19" x14ac:dyDescent="0.3">
      <c r="B30" s="43" t="s">
        <v>25</v>
      </c>
      <c r="C30" s="172"/>
      <c r="D30" s="173"/>
      <c r="E30" s="3"/>
      <c r="F30" s="3"/>
      <c r="G30" s="10">
        <f t="shared" si="0"/>
        <v>0</v>
      </c>
      <c r="H30" s="10">
        <f>'TEMPS TRAVAILLÉ'!AV19</f>
        <v>0</v>
      </c>
      <c r="I30" s="10">
        <f t="shared" si="1"/>
        <v>0</v>
      </c>
      <c r="J30" s="10">
        <f t="shared" si="2"/>
        <v>0</v>
      </c>
      <c r="L30" s="95"/>
    </row>
    <row r="31" spans="2:19" x14ac:dyDescent="0.3">
      <c r="C31" s="191" t="s">
        <v>26</v>
      </c>
      <c r="D31" s="192"/>
      <c r="E31" s="45">
        <f>SUM(E19:E23,E27)</f>
        <v>0</v>
      </c>
      <c r="F31" s="45">
        <f>SUM(F19:F23,F27)</f>
        <v>0</v>
      </c>
      <c r="G31" s="20">
        <f>SUM(G19,G20,G21,G22,G23,G27)</f>
        <v>0</v>
      </c>
      <c r="H31" s="10">
        <f>SUM(H19,H20,H21,H22,H23,H27)</f>
        <v>0</v>
      </c>
      <c r="I31" s="10">
        <f>SUM(I19,I20,I21,I22,I23,I27)</f>
        <v>0</v>
      </c>
      <c r="J31" s="10">
        <f>SUM(J19,J20,J21,J22,J23,J27)</f>
        <v>0</v>
      </c>
      <c r="L31" s="96"/>
    </row>
    <row r="32" spans="2:19" ht="4.95" customHeight="1" x14ac:dyDescent="0.3">
      <c r="C32" s="38"/>
      <c r="D32" s="38"/>
      <c r="E32" s="12"/>
      <c r="F32" s="12"/>
      <c r="G32" s="12"/>
    </row>
    <row r="33" spans="2:20" ht="4.95" customHeight="1" x14ac:dyDescent="0.3">
      <c r="B33" s="46"/>
      <c r="C33" s="46"/>
      <c r="D33" s="46"/>
      <c r="E33" s="46"/>
      <c r="F33" s="46"/>
      <c r="G33" s="46"/>
    </row>
    <row r="34" spans="2:20" ht="15" customHeight="1" x14ac:dyDescent="0.3">
      <c r="B34" s="198" t="s">
        <v>27</v>
      </c>
      <c r="C34" s="199"/>
      <c r="D34" s="199"/>
      <c r="E34" s="199"/>
      <c r="F34" s="199"/>
      <c r="G34" s="199"/>
      <c r="H34" s="199"/>
      <c r="I34" s="199"/>
      <c r="J34" s="200"/>
    </row>
    <row r="35" spans="2:20" ht="18.75" customHeight="1" x14ac:dyDescent="0.3">
      <c r="B35" s="221" t="s">
        <v>28</v>
      </c>
      <c r="C35" s="222"/>
      <c r="D35" s="222"/>
      <c r="E35" s="222"/>
      <c r="F35" s="47">
        <f>SUM(452*I11)</f>
        <v>0</v>
      </c>
      <c r="G35" s="48" t="s">
        <v>29</v>
      </c>
    </row>
    <row r="36" spans="2:20" ht="56.1" customHeight="1" x14ac:dyDescent="0.3">
      <c r="B36" s="211" t="s">
        <v>30</v>
      </c>
      <c r="C36" s="234"/>
      <c r="D36" s="49">
        <f>SUM(144*I11)</f>
        <v>0</v>
      </c>
      <c r="E36" s="195" t="s">
        <v>11</v>
      </c>
      <c r="F36" s="195" t="s">
        <v>254</v>
      </c>
      <c r="G36" s="195" t="s">
        <v>13</v>
      </c>
      <c r="H36" s="195" t="s">
        <v>14</v>
      </c>
      <c r="I36" s="195" t="s">
        <v>15</v>
      </c>
      <c r="J36" s="195" t="s">
        <v>16</v>
      </c>
      <c r="L36" s="195" t="s">
        <v>17</v>
      </c>
      <c r="M36" s="230"/>
      <c r="N36" s="230"/>
      <c r="O36" s="230"/>
      <c r="P36" s="230"/>
      <c r="Q36" s="230"/>
      <c r="R36" s="230"/>
      <c r="S36" s="230"/>
      <c r="T36" s="230"/>
    </row>
    <row r="37" spans="2:20" x14ac:dyDescent="0.3">
      <c r="B37" s="216" t="s">
        <v>31</v>
      </c>
      <c r="C37" s="217"/>
      <c r="D37" s="50">
        <f>4/5*$D$13*I11</f>
        <v>0</v>
      </c>
      <c r="E37" s="196"/>
      <c r="F37" s="196"/>
      <c r="G37" s="196"/>
      <c r="H37" s="196"/>
      <c r="I37" s="196"/>
      <c r="J37" s="196"/>
      <c r="L37" s="197"/>
      <c r="M37" s="230"/>
      <c r="N37" s="230"/>
      <c r="O37" s="230"/>
      <c r="P37" s="230"/>
      <c r="Q37" s="230"/>
      <c r="R37" s="230"/>
      <c r="S37" s="230"/>
      <c r="T37" s="230"/>
    </row>
    <row r="38" spans="2:20" ht="19.95" customHeight="1" x14ac:dyDescent="0.3">
      <c r="B38" s="209" t="s">
        <v>211</v>
      </c>
      <c r="C38" s="210"/>
      <c r="D38" s="235"/>
      <c r="E38" s="99"/>
      <c r="F38" s="1"/>
      <c r="G38" s="10">
        <f t="shared" ref="G38:G48" si="3">(E38+F38)/60/$D$13*180</f>
        <v>0</v>
      </c>
      <c r="H38" s="10">
        <f>'TEMPS TRAVAILLÉ'!AV23</f>
        <v>0</v>
      </c>
      <c r="I38" s="10">
        <f t="shared" ref="I38:I48" si="4">MAX(G38-H38,0)</f>
        <v>0</v>
      </c>
      <c r="J38" s="10">
        <f t="shared" ref="J38:J52" si="5">MAX(H38-G38,0)</f>
        <v>0</v>
      </c>
      <c r="L38" s="94"/>
      <c r="M38" s="230"/>
      <c r="N38" s="230"/>
      <c r="O38" s="230"/>
      <c r="P38" s="230"/>
      <c r="Q38" s="230"/>
      <c r="R38" s="230"/>
      <c r="S38" s="230"/>
      <c r="T38" s="230"/>
    </row>
    <row r="39" spans="2:20" ht="25.2" customHeight="1" x14ac:dyDescent="0.3">
      <c r="B39" s="233" t="s">
        <v>212</v>
      </c>
      <c r="C39" s="170"/>
      <c r="D39" s="171"/>
      <c r="E39" s="13">
        <f>SUM(E40:E42)</f>
        <v>0</v>
      </c>
      <c r="F39" s="11">
        <f>SUM(F40:F42)</f>
        <v>0</v>
      </c>
      <c r="G39" s="10">
        <f t="shared" si="3"/>
        <v>0</v>
      </c>
      <c r="H39" s="10">
        <f>'TEMPS TRAVAILLÉ'!AV24</f>
        <v>0</v>
      </c>
      <c r="I39" s="10">
        <f>MAX(G39-H39,0)</f>
        <v>0</v>
      </c>
      <c r="J39" s="10">
        <f>MAX(H39-G39,0)</f>
        <v>0</v>
      </c>
      <c r="L39" s="97"/>
      <c r="M39" s="230"/>
      <c r="N39" s="230"/>
      <c r="O39" s="230"/>
      <c r="P39" s="230"/>
      <c r="Q39" s="230"/>
      <c r="R39" s="230"/>
      <c r="S39" s="230"/>
      <c r="T39" s="230"/>
    </row>
    <row r="40" spans="2:20" ht="15" customHeight="1" x14ac:dyDescent="0.3">
      <c r="B40" s="51" t="s">
        <v>32</v>
      </c>
      <c r="C40" s="172"/>
      <c r="D40" s="173"/>
      <c r="E40" s="4"/>
      <c r="F40" s="1"/>
      <c r="G40" s="10">
        <f t="shared" si="3"/>
        <v>0</v>
      </c>
      <c r="H40" s="10">
        <f>'TEMPS TRAVAILLÉ'!AV25</f>
        <v>0</v>
      </c>
      <c r="I40" s="10">
        <f>MAX(G40-H40,0)</f>
        <v>0</v>
      </c>
      <c r="J40" s="10">
        <f>MAX(H40-G40,0)</f>
        <v>0</v>
      </c>
      <c r="L40" s="76"/>
    </row>
    <row r="41" spans="2:20" ht="15" customHeight="1" x14ac:dyDescent="0.3">
      <c r="B41" s="51" t="s">
        <v>33</v>
      </c>
      <c r="C41" s="172"/>
      <c r="D41" s="173"/>
      <c r="E41" s="4"/>
      <c r="F41" s="1"/>
      <c r="G41" s="10">
        <f t="shared" si="3"/>
        <v>0</v>
      </c>
      <c r="H41" s="10">
        <f>'TEMPS TRAVAILLÉ'!AV26</f>
        <v>0</v>
      </c>
      <c r="I41" s="10">
        <f>MAX(G41-H41,0)</f>
        <v>0</v>
      </c>
      <c r="J41" s="10">
        <f>MAX(H41-G41,0)</f>
        <v>0</v>
      </c>
      <c r="L41" s="76"/>
    </row>
    <row r="42" spans="2:20" ht="15" customHeight="1" x14ac:dyDescent="0.3">
      <c r="B42" s="51" t="s">
        <v>34</v>
      </c>
      <c r="C42" s="172"/>
      <c r="D42" s="173"/>
      <c r="E42" s="4"/>
      <c r="F42" s="1"/>
      <c r="G42" s="10">
        <f t="shared" si="3"/>
        <v>0</v>
      </c>
      <c r="H42" s="10">
        <f>'TEMPS TRAVAILLÉ'!AV27</f>
        <v>0</v>
      </c>
      <c r="I42" s="10">
        <f>MAX(G42-H42,0)</f>
        <v>0</v>
      </c>
      <c r="J42" s="10">
        <f>MAX(H42-G42,0)</f>
        <v>0</v>
      </c>
      <c r="L42" s="76"/>
    </row>
    <row r="43" spans="2:20" ht="25.2" customHeight="1" x14ac:dyDescent="0.3">
      <c r="B43" s="169" t="s">
        <v>213</v>
      </c>
      <c r="C43" s="170"/>
      <c r="D43" s="171"/>
      <c r="E43" s="100"/>
      <c r="F43" s="11">
        <f>15/5*D13*I11</f>
        <v>0</v>
      </c>
      <c r="G43" s="10">
        <f t="shared" si="3"/>
        <v>0</v>
      </c>
      <c r="H43" s="10">
        <f>'TEMPS TRAVAILLÉ'!AV28</f>
        <v>0</v>
      </c>
      <c r="I43" s="10">
        <f t="shared" si="4"/>
        <v>0</v>
      </c>
      <c r="J43" s="10">
        <f t="shared" si="5"/>
        <v>0</v>
      </c>
      <c r="L43" s="76"/>
    </row>
    <row r="44" spans="2:20" ht="25.2" customHeight="1" x14ac:dyDescent="0.3">
      <c r="B44" s="169" t="s">
        <v>214</v>
      </c>
      <c r="C44" s="170"/>
      <c r="D44" s="171"/>
      <c r="E44" s="4"/>
      <c r="F44" s="1"/>
      <c r="G44" s="10">
        <f t="shared" si="3"/>
        <v>0</v>
      </c>
      <c r="H44" s="10">
        <f>'TEMPS TRAVAILLÉ'!AV29</f>
        <v>0</v>
      </c>
      <c r="I44" s="10">
        <f t="shared" si="4"/>
        <v>0</v>
      </c>
      <c r="J44" s="10">
        <f t="shared" si="5"/>
        <v>0</v>
      </c>
      <c r="L44" s="95"/>
    </row>
    <row r="45" spans="2:20" ht="25.2" customHeight="1" x14ac:dyDescent="0.3">
      <c r="B45" s="169" t="s">
        <v>247</v>
      </c>
      <c r="C45" s="170"/>
      <c r="D45" s="171"/>
      <c r="E45" s="13">
        <f>SUM(E46:E48)</f>
        <v>0</v>
      </c>
      <c r="F45" s="11">
        <f>SUM(F46:F48)</f>
        <v>0</v>
      </c>
      <c r="G45" s="10">
        <f t="shared" si="3"/>
        <v>0</v>
      </c>
      <c r="H45" s="10">
        <f>'TEMPS TRAVAILLÉ'!AV30</f>
        <v>0</v>
      </c>
      <c r="I45" s="10">
        <f t="shared" si="4"/>
        <v>0</v>
      </c>
      <c r="J45" s="10">
        <f t="shared" si="5"/>
        <v>0</v>
      </c>
      <c r="L45" s="95"/>
    </row>
    <row r="46" spans="2:20" ht="15" customHeight="1" x14ac:dyDescent="0.3">
      <c r="B46" s="51" t="s">
        <v>35</v>
      </c>
      <c r="C46" s="172"/>
      <c r="D46" s="173"/>
      <c r="E46" s="4"/>
      <c r="F46" s="1"/>
      <c r="G46" s="10">
        <f t="shared" si="3"/>
        <v>0</v>
      </c>
      <c r="H46" s="10">
        <f>'TEMPS TRAVAILLÉ'!AV31</f>
        <v>0</v>
      </c>
      <c r="I46" s="10">
        <f t="shared" si="4"/>
        <v>0</v>
      </c>
      <c r="J46" s="10">
        <f t="shared" si="5"/>
        <v>0</v>
      </c>
      <c r="L46" s="95"/>
    </row>
    <row r="47" spans="2:20" ht="15" customHeight="1" x14ac:dyDescent="0.3">
      <c r="B47" s="51" t="s">
        <v>36</v>
      </c>
      <c r="C47" s="172"/>
      <c r="D47" s="173"/>
      <c r="E47" s="4"/>
      <c r="F47" s="1"/>
      <c r="G47" s="10">
        <f t="shared" si="3"/>
        <v>0</v>
      </c>
      <c r="H47" s="10">
        <f>'TEMPS TRAVAILLÉ'!AV32</f>
        <v>0</v>
      </c>
      <c r="I47" s="10">
        <f t="shared" si="4"/>
        <v>0</v>
      </c>
      <c r="J47" s="10">
        <f t="shared" si="5"/>
        <v>0</v>
      </c>
      <c r="L47" s="95"/>
    </row>
    <row r="48" spans="2:20" ht="15" customHeight="1" x14ac:dyDescent="0.3">
      <c r="B48" s="51" t="s">
        <v>37</v>
      </c>
      <c r="C48" s="172"/>
      <c r="D48" s="173"/>
      <c r="E48" s="4"/>
      <c r="F48" s="1"/>
      <c r="G48" s="10">
        <f t="shared" si="3"/>
        <v>0</v>
      </c>
      <c r="H48" s="10">
        <f>'TEMPS TRAVAILLÉ'!AV33</f>
        <v>0</v>
      </c>
      <c r="I48" s="10">
        <f t="shared" si="4"/>
        <v>0</v>
      </c>
      <c r="J48" s="10">
        <f t="shared" si="5"/>
        <v>0</v>
      </c>
      <c r="L48" s="95"/>
    </row>
    <row r="49" spans="2:12" ht="64.95" customHeight="1" x14ac:dyDescent="0.3">
      <c r="B49" s="237" t="s">
        <v>251</v>
      </c>
      <c r="C49" s="238"/>
      <c r="D49" s="239"/>
      <c r="E49" s="99"/>
      <c r="F49" s="81">
        <f>G49*60/180*D13</f>
        <v>0</v>
      </c>
      <c r="G49" s="10">
        <f>(D36)-(G38+G39+G43+G44+G45)</f>
        <v>0</v>
      </c>
      <c r="H49" s="10">
        <f>'TEMPS TRAVAILLÉ'!AV34</f>
        <v>0</v>
      </c>
      <c r="I49" s="10">
        <f>MAX(G49-H49,0)</f>
        <v>0</v>
      </c>
      <c r="J49" s="10">
        <f>MAX(H49-G49,0)</f>
        <v>0</v>
      </c>
      <c r="L49" s="95"/>
    </row>
    <row r="50" spans="2:12" ht="15" customHeight="1" x14ac:dyDescent="0.3">
      <c r="B50" s="8"/>
      <c r="C50" s="236" t="s">
        <v>38</v>
      </c>
      <c r="D50" s="236"/>
      <c r="E50" s="70">
        <f>SUM(E38,E39,E44,E45)</f>
        <v>0</v>
      </c>
      <c r="F50" s="70">
        <f>SUM(F38,F39,F43,F44,F45,F49)</f>
        <v>0</v>
      </c>
      <c r="G50" s="45">
        <f>SUM(G38,G39,G43,G44,G45,G49)</f>
        <v>0</v>
      </c>
      <c r="H50" s="10">
        <f>SUM(H38,H39,H43,H44,H45,H49)</f>
        <v>0</v>
      </c>
      <c r="I50" s="10">
        <f>MAX(G50-H50,0)</f>
        <v>0</v>
      </c>
      <c r="J50" s="10">
        <f t="shared" si="5"/>
        <v>0</v>
      </c>
      <c r="L50" s="95"/>
    </row>
    <row r="51" spans="2:12" ht="4.95" customHeight="1" x14ac:dyDescent="0.3">
      <c r="B51" s="8"/>
      <c r="C51" s="88"/>
      <c r="D51" s="88"/>
      <c r="E51" s="89"/>
      <c r="F51" s="89"/>
      <c r="G51" s="90"/>
      <c r="H51" s="12"/>
      <c r="I51" s="12"/>
      <c r="J51" s="12"/>
      <c r="L51" s="95"/>
    </row>
    <row r="52" spans="2:12" ht="30" customHeight="1" x14ac:dyDescent="0.3">
      <c r="B52" s="231" t="s">
        <v>217</v>
      </c>
      <c r="C52" s="231"/>
      <c r="D52" s="231"/>
      <c r="E52" s="231"/>
      <c r="F52" s="231"/>
      <c r="G52" s="10">
        <f>SUM(108*I11)</f>
        <v>0</v>
      </c>
      <c r="H52" s="10">
        <f>'TEMPS TRAVAILLÉ'!AV40</f>
        <v>0</v>
      </c>
      <c r="I52" s="10">
        <f>MAX(G52-H52,0)</f>
        <v>0</v>
      </c>
      <c r="J52" s="10">
        <f t="shared" si="5"/>
        <v>0</v>
      </c>
      <c r="L52" s="95"/>
    </row>
    <row r="53" spans="2:12" ht="4.95" customHeight="1" x14ac:dyDescent="0.3">
      <c r="B53" s="87"/>
      <c r="C53" s="87"/>
      <c r="D53" s="87"/>
      <c r="E53" s="87"/>
      <c r="F53" s="87"/>
      <c r="G53" s="12"/>
      <c r="H53" s="12"/>
      <c r="I53" s="12"/>
      <c r="J53" s="12"/>
      <c r="L53" s="95"/>
    </row>
    <row r="54" spans="2:12" ht="30" customHeight="1" x14ac:dyDescent="0.3">
      <c r="B54" s="232" t="s">
        <v>218</v>
      </c>
      <c r="C54" s="232"/>
      <c r="D54" s="232"/>
      <c r="E54" s="232"/>
      <c r="F54" s="232"/>
      <c r="G54" s="10">
        <f>SUM(200*I11)-G55</f>
        <v>0</v>
      </c>
      <c r="H54" s="10">
        <f>'TEMPS TRAVAILLÉ'!AV44</f>
        <v>0</v>
      </c>
      <c r="I54" s="10">
        <f>MAX(G54-H54,0)</f>
        <v>0</v>
      </c>
      <c r="J54" s="10">
        <f t="shared" ref="J54:J55" si="6">MAX(H54-G54,0)</f>
        <v>0</v>
      </c>
      <c r="L54" s="95"/>
    </row>
    <row r="55" spans="2:12" ht="30" customHeight="1" x14ac:dyDescent="0.3">
      <c r="B55" s="174" t="s">
        <v>219</v>
      </c>
      <c r="C55" s="175"/>
      <c r="D55" s="176"/>
      <c r="E55" s="66"/>
      <c r="F55" s="98"/>
      <c r="G55" s="10">
        <f>(E55+F55)/60/$D$13*180</f>
        <v>0</v>
      </c>
      <c r="H55" s="10">
        <f>'TEMPS TRAVAILLÉ'!AV43</f>
        <v>0</v>
      </c>
      <c r="I55" s="10">
        <f>MAX(G55-H55,0)</f>
        <v>0</v>
      </c>
      <c r="J55" s="10">
        <f t="shared" si="6"/>
        <v>0</v>
      </c>
      <c r="L55" s="95"/>
    </row>
    <row r="56" spans="2:12" ht="19.95" customHeight="1" x14ac:dyDescent="0.3">
      <c r="B56" s="68"/>
      <c r="C56" s="71"/>
      <c r="D56" s="71" t="s">
        <v>39</v>
      </c>
      <c r="E56" s="11">
        <f>E50</f>
        <v>0</v>
      </c>
      <c r="F56" s="72">
        <f>F50+((G54+G55)/180*60*D13)</f>
        <v>0</v>
      </c>
      <c r="G56" s="67">
        <f>G50+G54+G55</f>
        <v>0</v>
      </c>
      <c r="I56" s="69"/>
      <c r="L56" s="95"/>
    </row>
    <row r="57" spans="2:12" ht="28.2" customHeight="1" x14ac:dyDescent="0.3">
      <c r="B57" s="186" t="s">
        <v>40</v>
      </c>
      <c r="C57" s="187"/>
      <c r="D57" s="77">
        <f>SUM(1280*I11)</f>
        <v>0</v>
      </c>
      <c r="E57" s="78">
        <f>SUM(E50,E31)</f>
        <v>0</v>
      </c>
      <c r="F57" s="78">
        <f>SUM(F31,F56)</f>
        <v>0</v>
      </c>
      <c r="G57" s="78">
        <f>SUM(G31+G52+G56)</f>
        <v>0</v>
      </c>
      <c r="H57" s="78">
        <f>SUM(H31+H50+H52+H54)</f>
        <v>0</v>
      </c>
      <c r="I57" s="78">
        <f>SUM(I31+I50+I52+I54)</f>
        <v>0</v>
      </c>
      <c r="J57" s="78">
        <f>SUM(J31+J50+J52+J54)</f>
        <v>0</v>
      </c>
      <c r="L57" s="96"/>
    </row>
    <row r="58" spans="2:12" x14ac:dyDescent="0.3">
      <c r="D58" s="38"/>
    </row>
    <row r="59" spans="2:12" ht="3.75" customHeight="1" x14ac:dyDescent="0.3"/>
    <row r="60" spans="2:12" ht="15.6" customHeight="1" x14ac:dyDescent="0.3">
      <c r="B60" s="183" t="s">
        <v>41</v>
      </c>
      <c r="C60" s="184"/>
      <c r="D60" s="184"/>
      <c r="E60" s="184"/>
      <c r="F60" s="184"/>
      <c r="G60" s="184"/>
      <c r="H60" s="184"/>
      <c r="I60" s="184"/>
      <c r="J60" s="185"/>
    </row>
    <row r="61" spans="2:12" ht="4.95" customHeight="1" x14ac:dyDescent="0.3">
      <c r="B61" s="53"/>
      <c r="C61" s="53"/>
      <c r="D61" s="53"/>
      <c r="E61" s="53"/>
      <c r="F61" s="53"/>
      <c r="G61" s="53"/>
    </row>
    <row r="62" spans="2:12" ht="29.4" customHeight="1" x14ac:dyDescent="0.3">
      <c r="B62" s="180" t="s">
        <v>259</v>
      </c>
      <c r="C62" s="181"/>
      <c r="D62" s="181"/>
      <c r="E62" s="181"/>
      <c r="F62" s="181"/>
      <c r="G62" s="181"/>
      <c r="H62" s="181"/>
      <c r="I62" s="181"/>
      <c r="J62" s="182"/>
    </row>
    <row r="63" spans="2:12" ht="10.199999999999999" customHeight="1" x14ac:dyDescent="0.3">
      <c r="B63" s="60"/>
      <c r="C63" s="61"/>
      <c r="D63" s="61"/>
      <c r="E63" s="61"/>
      <c r="F63" s="61"/>
      <c r="G63" s="61"/>
      <c r="H63" s="62"/>
      <c r="I63" s="62"/>
      <c r="J63" s="63"/>
    </row>
    <row r="64" spans="2:12" ht="210" customHeight="1" x14ac:dyDescent="0.3">
      <c r="B64" s="177" t="s">
        <v>230</v>
      </c>
      <c r="C64" s="178"/>
      <c r="D64" s="178"/>
      <c r="E64" s="178"/>
      <c r="F64" s="178"/>
      <c r="G64" s="178"/>
      <c r="H64" s="178"/>
      <c r="I64" s="178"/>
      <c r="J64" s="179"/>
    </row>
    <row r="65" spans="1:10" ht="10.199999999999999" customHeight="1" x14ac:dyDescent="0.3">
      <c r="B65" s="60"/>
      <c r="C65" s="61"/>
      <c r="D65" s="61"/>
      <c r="E65" s="61"/>
      <c r="F65" s="61"/>
      <c r="G65" s="61"/>
      <c r="H65" s="62"/>
      <c r="I65" s="62"/>
      <c r="J65" s="63"/>
    </row>
    <row r="66" spans="1:10" ht="31.95" customHeight="1" x14ac:dyDescent="0.3">
      <c r="B66" s="166" t="s">
        <v>244</v>
      </c>
      <c r="C66" s="167"/>
      <c r="D66" s="167"/>
      <c r="E66" s="167"/>
      <c r="F66" s="167"/>
      <c r="G66" s="167"/>
      <c r="H66" s="167"/>
      <c r="I66" s="167"/>
      <c r="J66" s="168"/>
    </row>
    <row r="67" spans="1:10" s="40" customFormat="1" ht="10.199999999999999" customHeight="1" x14ac:dyDescent="0.3">
      <c r="B67" s="58"/>
      <c r="C67" s="55"/>
      <c r="D67" s="55"/>
      <c r="E67" s="55"/>
      <c r="F67" s="55"/>
      <c r="G67" s="55"/>
      <c r="H67" s="62"/>
      <c r="I67" s="62"/>
      <c r="J67" s="63"/>
    </row>
    <row r="68" spans="1:10" s="40" customFormat="1" ht="30" customHeight="1" x14ac:dyDescent="0.3">
      <c r="B68" s="163" t="s">
        <v>245</v>
      </c>
      <c r="C68" s="164"/>
      <c r="D68" s="164"/>
      <c r="E68" s="164"/>
      <c r="F68" s="164"/>
      <c r="G68" s="164"/>
      <c r="H68" s="164"/>
      <c r="I68" s="164"/>
      <c r="J68" s="165"/>
    </row>
    <row r="69" spans="1:10" s="40" customFormat="1" ht="10.35" customHeight="1" x14ac:dyDescent="0.3">
      <c r="B69" s="83"/>
      <c r="C69" s="84"/>
      <c r="D69" s="84"/>
      <c r="E69" s="84"/>
      <c r="F69" s="84"/>
      <c r="G69" s="84"/>
      <c r="H69" s="84"/>
      <c r="I69" s="84"/>
      <c r="J69" s="85"/>
    </row>
    <row r="70" spans="1:10" s="40" customFormat="1" x14ac:dyDescent="0.3">
      <c r="B70" s="188" t="s">
        <v>256</v>
      </c>
      <c r="C70" s="189"/>
      <c r="D70" s="189"/>
      <c r="E70" s="189"/>
      <c r="F70" s="189"/>
      <c r="G70" s="189"/>
      <c r="H70" s="189"/>
      <c r="I70" s="189"/>
      <c r="J70" s="190"/>
    </row>
    <row r="71" spans="1:10" s="40" customFormat="1" ht="10.199999999999999" customHeight="1" x14ac:dyDescent="0.3">
      <c r="B71" s="83"/>
      <c r="C71" s="84"/>
      <c r="D71" s="84"/>
      <c r="E71" s="84"/>
      <c r="F71" s="84"/>
      <c r="G71" s="84"/>
      <c r="H71" s="84"/>
      <c r="I71" s="84"/>
      <c r="J71" s="85"/>
    </row>
    <row r="72" spans="1:10" s="40" customFormat="1" ht="74.400000000000006" customHeight="1" x14ac:dyDescent="0.3">
      <c r="B72" s="160" t="s">
        <v>246</v>
      </c>
      <c r="C72" s="161"/>
      <c r="D72" s="161"/>
      <c r="E72" s="161"/>
      <c r="F72" s="161"/>
      <c r="G72" s="161"/>
      <c r="H72" s="161"/>
      <c r="I72" s="161"/>
      <c r="J72" s="162"/>
    </row>
    <row r="73" spans="1:10" s="6" customFormat="1" ht="10.199999999999999" customHeight="1" x14ac:dyDescent="0.3">
      <c r="B73" s="157"/>
      <c r="C73" s="158"/>
      <c r="D73" s="158"/>
      <c r="E73" s="158"/>
      <c r="F73" s="158"/>
      <c r="G73" s="158"/>
      <c r="H73" s="158"/>
      <c r="I73" s="158"/>
      <c r="J73" s="159"/>
    </row>
    <row r="74" spans="1:10" s="40" customFormat="1" ht="62.4" customHeight="1" x14ac:dyDescent="0.3">
      <c r="B74" s="166" t="s">
        <v>231</v>
      </c>
      <c r="C74" s="167"/>
      <c r="D74" s="167"/>
      <c r="E74" s="167"/>
      <c r="F74" s="167"/>
      <c r="G74" s="167"/>
      <c r="H74" s="167"/>
      <c r="I74" s="167"/>
      <c r="J74" s="168"/>
    </row>
    <row r="75" spans="1:10" s="40" customFormat="1" ht="10.199999999999999" customHeight="1" x14ac:dyDescent="0.3">
      <c r="B75" s="56"/>
      <c r="C75" s="54"/>
      <c r="D75" s="54"/>
      <c r="E75" s="54"/>
      <c r="F75" s="54"/>
      <c r="G75" s="54"/>
      <c r="H75" s="54"/>
      <c r="I75" s="54"/>
      <c r="J75" s="57"/>
    </row>
    <row r="76" spans="1:10" s="25" customFormat="1" ht="40.200000000000003" customHeight="1" x14ac:dyDescent="0.3">
      <c r="A76" s="6"/>
      <c r="B76" s="226" t="s">
        <v>226</v>
      </c>
      <c r="C76" s="227"/>
      <c r="D76" s="227"/>
      <c r="E76" s="227"/>
      <c r="F76" s="227"/>
      <c r="G76" s="227"/>
      <c r="H76" s="227"/>
      <c r="I76" s="227"/>
      <c r="J76" s="228"/>
    </row>
    <row r="77" spans="1:10" ht="9.6" customHeight="1" x14ac:dyDescent="0.3">
      <c r="A77" s="25"/>
      <c r="B77" s="64"/>
      <c r="C77" s="65"/>
      <c r="D77" s="65"/>
      <c r="E77" s="65"/>
      <c r="F77" s="65"/>
      <c r="G77" s="65"/>
      <c r="H77" s="62"/>
      <c r="I77" s="62"/>
      <c r="J77" s="59"/>
    </row>
    <row r="78" spans="1:10" ht="57.6" customHeight="1" x14ac:dyDescent="0.3">
      <c r="B78" s="229" t="s">
        <v>232</v>
      </c>
      <c r="C78" s="178"/>
      <c r="D78" s="178"/>
      <c r="E78" s="178"/>
      <c r="F78" s="178"/>
      <c r="G78" s="178"/>
      <c r="H78" s="178"/>
      <c r="I78" s="178"/>
      <c r="J78" s="179"/>
    </row>
    <row r="79" spans="1:10" ht="10.95" customHeight="1" x14ac:dyDescent="0.3">
      <c r="B79" s="56"/>
      <c r="C79" s="54"/>
      <c r="D79" s="54"/>
      <c r="E79" s="54"/>
      <c r="F79" s="54"/>
      <c r="G79" s="54"/>
      <c r="H79" s="54"/>
      <c r="I79" s="54"/>
      <c r="J79" s="57"/>
    </row>
    <row r="80" spans="1:10" ht="39" customHeight="1" x14ac:dyDescent="0.3">
      <c r="B80" s="229" t="s">
        <v>248</v>
      </c>
      <c r="C80" s="178"/>
      <c r="D80" s="178"/>
      <c r="E80" s="178"/>
      <c r="F80" s="178"/>
      <c r="G80" s="178"/>
      <c r="H80" s="178"/>
      <c r="I80" s="178"/>
      <c r="J80" s="179"/>
    </row>
    <row r="81" spans="2:10" ht="10.95" customHeight="1" x14ac:dyDescent="0.3">
      <c r="B81" s="79"/>
      <c r="C81" s="8"/>
      <c r="D81" s="8"/>
      <c r="E81" s="8"/>
      <c r="F81" s="8"/>
      <c r="G81" s="8"/>
      <c r="H81" s="8"/>
      <c r="I81" s="8"/>
      <c r="J81" s="80"/>
    </row>
    <row r="82" spans="2:10" ht="101.4" customHeight="1" x14ac:dyDescent="0.3">
      <c r="B82" s="229" t="s">
        <v>224</v>
      </c>
      <c r="C82" s="178"/>
      <c r="D82" s="178"/>
      <c r="E82" s="178"/>
      <c r="F82" s="178"/>
      <c r="G82" s="178"/>
      <c r="H82" s="178"/>
      <c r="I82" s="178"/>
      <c r="J82" s="179"/>
    </row>
    <row r="83" spans="2:10" ht="12.6" customHeight="1" x14ac:dyDescent="0.3">
      <c r="B83" s="79"/>
      <c r="C83" s="8"/>
      <c r="D83" s="8"/>
      <c r="E83" s="8"/>
      <c r="F83" s="8"/>
      <c r="G83" s="8"/>
      <c r="H83" s="8"/>
      <c r="I83" s="8"/>
      <c r="J83" s="80"/>
    </row>
    <row r="84" spans="2:10" ht="58.2" customHeight="1" x14ac:dyDescent="0.3">
      <c r="B84" s="229" t="s">
        <v>233</v>
      </c>
      <c r="C84" s="178"/>
      <c r="D84" s="178"/>
      <c r="E84" s="178"/>
      <c r="F84" s="178"/>
      <c r="G84" s="178"/>
      <c r="H84" s="178"/>
      <c r="I84" s="178"/>
      <c r="J84" s="179"/>
    </row>
    <row r="85" spans="2:10" ht="12.6" customHeight="1" x14ac:dyDescent="0.3">
      <c r="B85" s="79"/>
      <c r="C85" s="8"/>
      <c r="D85" s="8"/>
      <c r="E85" s="8"/>
      <c r="F85" s="8"/>
      <c r="G85" s="8"/>
      <c r="H85" s="8"/>
      <c r="I85" s="8"/>
      <c r="J85" s="80"/>
    </row>
    <row r="86" spans="2:10" ht="25.2" customHeight="1" x14ac:dyDescent="0.3">
      <c r="B86" s="229" t="s">
        <v>220</v>
      </c>
      <c r="C86" s="178"/>
      <c r="D86" s="178"/>
      <c r="E86" s="178"/>
      <c r="F86" s="178"/>
      <c r="G86" s="178"/>
      <c r="H86" s="178"/>
      <c r="I86" s="178"/>
      <c r="J86" s="179"/>
    </row>
    <row r="87" spans="2:10" ht="14.4" customHeight="1" x14ac:dyDescent="0.3">
      <c r="B87" s="79"/>
      <c r="C87" s="8"/>
      <c r="D87" s="8"/>
      <c r="E87" s="8"/>
      <c r="F87" s="8"/>
      <c r="G87" s="8"/>
      <c r="H87" s="8"/>
      <c r="I87" s="8"/>
      <c r="J87" s="80"/>
    </row>
    <row r="88" spans="2:10" ht="63.6" customHeight="1" x14ac:dyDescent="0.3">
      <c r="B88" s="229" t="s">
        <v>221</v>
      </c>
      <c r="C88" s="178"/>
      <c r="D88" s="178"/>
      <c r="E88" s="178"/>
      <c r="F88" s="178"/>
      <c r="G88" s="178"/>
      <c r="H88" s="178"/>
      <c r="I88" s="178"/>
      <c r="J88" s="179"/>
    </row>
    <row r="89" spans="2:10" ht="14.4" customHeight="1" x14ac:dyDescent="0.3">
      <c r="B89" s="223" t="s">
        <v>42</v>
      </c>
      <c r="C89" s="224"/>
      <c r="D89" s="224"/>
      <c r="E89" s="224"/>
      <c r="F89" s="224"/>
      <c r="G89" s="224"/>
      <c r="H89" s="224"/>
      <c r="I89" s="224"/>
      <c r="J89" s="225"/>
    </row>
    <row r="90" spans="2:10" ht="127.5" customHeight="1" x14ac:dyDescent="0.3">
      <c r="B90" s="52"/>
      <c r="C90" s="52"/>
      <c r="D90" s="52"/>
      <c r="E90" s="52"/>
      <c r="F90" s="52"/>
      <c r="G90" s="52"/>
    </row>
  </sheetData>
  <sheetProtection algorithmName="SHA-512" hashValue="174532rqFcNq9FyaH/NuAwfPM9FjhtsxDovk43wAg6g+R65f4TyWacXdMFY3tiZZXW/JrRQspMK3yLY9e9Dpjw==" saltValue="lXFzVRgk+Ij2FHSlGz7oMA==" spinCount="100000" sheet="1" selectLockedCells="1"/>
  <customSheetViews>
    <customSheetView guid="{1B0F6FCD-6114-4B71-941D-AE8DCE859D9F}" scale="110" showPageBreaks="1" showGridLines="0" showRowCol="0" fitToPage="1" printArea="1" view="pageLayout" showRuler="0">
      <selection activeCell="M33" sqref="M33"/>
      <rowBreaks count="1" manualBreakCount="1">
        <brk id="63" max="8" man="1"/>
      </rowBreaks>
      <pageMargins left="0" right="0" top="0" bottom="0" header="0" footer="0"/>
      <printOptions horizontalCentered="1"/>
      <pageSetup paperSize="5" scale="79" fitToHeight="0" orientation="portrait" r:id="rId1"/>
    </customSheetView>
  </customSheetViews>
  <mergeCells count="76">
    <mergeCell ref="M36:T39"/>
    <mergeCell ref="B52:F52"/>
    <mergeCell ref="B54:F54"/>
    <mergeCell ref="C48:D48"/>
    <mergeCell ref="B39:D39"/>
    <mergeCell ref="C40:D40"/>
    <mergeCell ref="C41:D41"/>
    <mergeCell ref="C42:D42"/>
    <mergeCell ref="E36:E37"/>
    <mergeCell ref="F36:F37"/>
    <mergeCell ref="B37:C37"/>
    <mergeCell ref="B44:D44"/>
    <mergeCell ref="B36:C36"/>
    <mergeCell ref="B38:D38"/>
    <mergeCell ref="C50:D50"/>
    <mergeCell ref="B49:D49"/>
    <mergeCell ref="B89:J89"/>
    <mergeCell ref="B76:J76"/>
    <mergeCell ref="B74:J74"/>
    <mergeCell ref="B78:J78"/>
    <mergeCell ref="B80:J80"/>
    <mergeCell ref="B86:J86"/>
    <mergeCell ref="B88:J88"/>
    <mergeCell ref="B82:J82"/>
    <mergeCell ref="B84:J84"/>
    <mergeCell ref="B43:D43"/>
    <mergeCell ref="B7:J7"/>
    <mergeCell ref="C9:J9"/>
    <mergeCell ref="C11:F11"/>
    <mergeCell ref="I11:J11"/>
    <mergeCell ref="B20:D20"/>
    <mergeCell ref="B17:C17"/>
    <mergeCell ref="B16:J16"/>
    <mergeCell ref="B19:D19"/>
    <mergeCell ref="E17:E18"/>
    <mergeCell ref="F17:F18"/>
    <mergeCell ref="B18:C18"/>
    <mergeCell ref="I13:J13"/>
    <mergeCell ref="F13:H13"/>
    <mergeCell ref="B13:C13"/>
    <mergeCell ref="B35:E35"/>
    <mergeCell ref="L17:L18"/>
    <mergeCell ref="L36:L37"/>
    <mergeCell ref="G17:G18"/>
    <mergeCell ref="G36:G37"/>
    <mergeCell ref="H36:H37"/>
    <mergeCell ref="I36:I37"/>
    <mergeCell ref="J17:J18"/>
    <mergeCell ref="J36:J37"/>
    <mergeCell ref="H17:H18"/>
    <mergeCell ref="I17:I18"/>
    <mergeCell ref="B34:J34"/>
    <mergeCell ref="B27:D27"/>
    <mergeCell ref="C30:D30"/>
    <mergeCell ref="B23:D23"/>
    <mergeCell ref="B22:D22"/>
    <mergeCell ref="C29:D29"/>
    <mergeCell ref="C31:D31"/>
    <mergeCell ref="C28:D28"/>
    <mergeCell ref="B21:D21"/>
    <mergeCell ref="C24:D24"/>
    <mergeCell ref="C25:D25"/>
    <mergeCell ref="C26:D26"/>
    <mergeCell ref="B73:J73"/>
    <mergeCell ref="B72:J72"/>
    <mergeCell ref="B68:J68"/>
    <mergeCell ref="B66:J66"/>
    <mergeCell ref="B45:D45"/>
    <mergeCell ref="C46:D46"/>
    <mergeCell ref="C47:D47"/>
    <mergeCell ref="B55:D55"/>
    <mergeCell ref="B64:J64"/>
    <mergeCell ref="B62:J62"/>
    <mergeCell ref="B60:J60"/>
    <mergeCell ref="B57:C57"/>
    <mergeCell ref="B70:J70"/>
  </mergeCells>
  <conditionalFormatting sqref="G31">
    <cfRule type="expression" dxfId="8" priority="6">
      <formula>$G$31=$D$17</formula>
    </cfRule>
    <cfRule type="expression" dxfId="7" priority="7">
      <formula>G31&gt;$D$17</formula>
    </cfRule>
    <cfRule type="expression" dxfId="6" priority="8">
      <formula>G31&lt;$D$17</formula>
    </cfRule>
  </conditionalFormatting>
  <conditionalFormatting sqref="G50">
    <cfRule type="expression" dxfId="5" priority="81">
      <formula>$G$50=$D$36</formula>
    </cfRule>
    <cfRule type="expression" dxfId="4" priority="82">
      <formula>$G$50&lt;$D$36</formula>
    </cfRule>
    <cfRule type="expression" dxfId="3" priority="84">
      <formula>$G$50&gt;$D$36</formula>
    </cfRule>
  </conditionalFormatting>
  <conditionalFormatting sqref="G57">
    <cfRule type="cellIs" dxfId="2" priority="1" operator="equal">
      <formula>$D$57</formula>
    </cfRule>
  </conditionalFormatting>
  <conditionalFormatting sqref="I19:I31 I38:I51">
    <cfRule type="cellIs" dxfId="1" priority="5" operator="greaterThan">
      <formula>0</formula>
    </cfRule>
  </conditionalFormatting>
  <conditionalFormatting sqref="J19:J31 J38:J57">
    <cfRule type="cellIs" dxfId="0" priority="4" operator="greaterThan">
      <formula>0</formula>
    </cfRule>
  </conditionalFormatting>
  <dataValidations count="1">
    <dataValidation allowBlank="1" showDropDown="1" showInputMessage="1" showErrorMessage="1" sqref="C9:J9" xr:uid="{320475D2-FCB6-4F24-B78E-27291761B300}"/>
  </dataValidations>
  <printOptions horizontalCentered="1"/>
  <pageMargins left="0" right="0" top="0" bottom="0" header="0" footer="0"/>
  <pageSetup paperSize="5" scale="78" fitToHeight="0" orientation="portrait" r:id="rId2"/>
  <rowBreaks count="1" manualBreakCount="1">
    <brk id="63"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6E10-DC2C-46D7-ADE3-6C91D1B97B21}">
  <sheetPr codeName="Feuil2">
    <tabColor rgb="FFFFFF00"/>
  </sheetPr>
  <dimension ref="B2:AZ56"/>
  <sheetViews>
    <sheetView showGridLines="0" showRowColHeaders="0" zoomScaleNormal="100" workbookViewId="0">
      <pane xSplit="5" ySplit="5" topLeftCell="F6" activePane="bottomRight" state="frozen"/>
      <selection pane="topRight" activeCell="F1" sqref="F1"/>
      <selection pane="bottomLeft" activeCell="A6" sqref="A6"/>
      <selection pane="bottomRight" activeCell="G9" sqref="G9"/>
      <extLst>
        <ext xmlns:xlsdti="http://schemas.microsoft.com/office/spreadsheetml/2023/showDataTypeIcons" uri="{77bfe23e-c014-4d31-8a63-9c772dbf06b6}">
          <xlsdti:showDataTypeIcons visible="0"/>
        </ext>
      </extLst>
    </sheetView>
  </sheetViews>
  <sheetFormatPr baseColWidth="10" defaultColWidth="11.44140625" defaultRowHeight="14.4" outlineLevelRow="1" x14ac:dyDescent="0.3"/>
  <cols>
    <col min="1" max="1" width="2.5546875" customWidth="1"/>
    <col min="2" max="2" width="50.6640625" customWidth="1"/>
    <col min="3" max="5" width="10.6640625" customWidth="1"/>
    <col min="6" max="46" width="8.6640625" style="18" customWidth="1"/>
    <col min="47" max="47" width="10.5546875" style="18" bestFit="1" customWidth="1"/>
    <col min="48" max="48" width="9.6640625" style="18" customWidth="1"/>
    <col min="51" max="51" width="11.5546875" customWidth="1"/>
    <col min="52" max="52" width="17.44140625" bestFit="1" customWidth="1"/>
  </cols>
  <sheetData>
    <row r="2" spans="2:52" ht="27" customHeight="1" x14ac:dyDescent="0.3">
      <c r="B2" s="149" t="s">
        <v>210</v>
      </c>
      <c r="C2" s="150" t="s">
        <v>43</v>
      </c>
      <c r="D2" s="152" t="s">
        <v>44</v>
      </c>
      <c r="E2" s="152" t="s">
        <v>215</v>
      </c>
      <c r="F2" s="148" t="s">
        <v>45</v>
      </c>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5"/>
      <c r="AX2" s="15"/>
      <c r="AY2" s="15"/>
      <c r="AZ2" s="15"/>
    </row>
    <row r="3" spans="2:52" ht="29.25" customHeight="1" x14ac:dyDescent="0.3">
      <c r="B3" s="149"/>
      <c r="C3" s="150"/>
      <c r="D3" s="153"/>
      <c r="E3" s="153"/>
      <c r="F3" s="74">
        <v>1</v>
      </c>
      <c r="G3" s="74">
        <v>2</v>
      </c>
      <c r="H3" s="74">
        <v>3</v>
      </c>
      <c r="I3" s="74">
        <v>4</v>
      </c>
      <c r="J3" s="74">
        <v>5</v>
      </c>
      <c r="K3" s="74">
        <v>6</v>
      </c>
      <c r="L3" s="74">
        <v>7</v>
      </c>
      <c r="M3" s="74">
        <v>8</v>
      </c>
      <c r="N3" s="74">
        <v>9</v>
      </c>
      <c r="O3" s="74">
        <v>10</v>
      </c>
      <c r="P3" s="74">
        <v>11</v>
      </c>
      <c r="Q3" s="74">
        <v>12</v>
      </c>
      <c r="R3" s="74">
        <v>13</v>
      </c>
      <c r="S3" s="74">
        <v>14</v>
      </c>
      <c r="T3" s="74">
        <v>15</v>
      </c>
      <c r="U3" s="74">
        <v>16</v>
      </c>
      <c r="V3" s="74">
        <v>17</v>
      </c>
      <c r="W3" s="74">
        <v>18</v>
      </c>
      <c r="X3" s="74">
        <v>19</v>
      </c>
      <c r="Y3" s="74">
        <v>20</v>
      </c>
      <c r="Z3" s="74">
        <v>21</v>
      </c>
      <c r="AA3" s="74">
        <v>22</v>
      </c>
      <c r="AB3" s="74">
        <v>23</v>
      </c>
      <c r="AC3" s="74">
        <v>24</v>
      </c>
      <c r="AD3" s="74">
        <v>25</v>
      </c>
      <c r="AE3" s="74">
        <v>26</v>
      </c>
      <c r="AF3" s="74">
        <v>27</v>
      </c>
      <c r="AG3" s="74">
        <v>28</v>
      </c>
      <c r="AH3" s="74">
        <v>29</v>
      </c>
      <c r="AI3" s="74">
        <v>30</v>
      </c>
      <c r="AJ3" s="74">
        <v>31</v>
      </c>
      <c r="AK3" s="74">
        <v>32</v>
      </c>
      <c r="AL3" s="74">
        <v>33</v>
      </c>
      <c r="AM3" s="74">
        <v>34</v>
      </c>
      <c r="AN3" s="74">
        <v>35</v>
      </c>
      <c r="AO3" s="74">
        <v>36</v>
      </c>
      <c r="AP3" s="74">
        <v>37</v>
      </c>
      <c r="AQ3" s="74">
        <v>38</v>
      </c>
      <c r="AR3" s="74">
        <v>39</v>
      </c>
      <c r="AS3" s="74">
        <v>40</v>
      </c>
      <c r="AT3" s="74">
        <v>41</v>
      </c>
      <c r="AU3" s="74">
        <v>42</v>
      </c>
      <c r="AV3" s="151" t="s">
        <v>229</v>
      </c>
      <c r="AW3" s="15"/>
      <c r="AX3" s="15"/>
      <c r="AY3" s="15"/>
      <c r="AZ3" s="15"/>
    </row>
    <row r="4" spans="2:52" ht="35.25" customHeight="1" x14ac:dyDescent="0.3">
      <c r="B4" s="149"/>
      <c r="C4" s="150"/>
      <c r="D4" s="153"/>
      <c r="E4" s="153"/>
      <c r="F4" s="73">
        <v>45891</v>
      </c>
      <c r="G4" s="16" t="s">
        <v>46</v>
      </c>
      <c r="H4" s="16" t="s">
        <v>47</v>
      </c>
      <c r="I4" s="16" t="s">
        <v>48</v>
      </c>
      <c r="J4" s="16" t="s">
        <v>49</v>
      </c>
      <c r="K4" s="16" t="s">
        <v>50</v>
      </c>
      <c r="L4" s="16" t="s">
        <v>51</v>
      </c>
      <c r="M4" s="16" t="s">
        <v>52</v>
      </c>
      <c r="N4" s="16" t="s">
        <v>53</v>
      </c>
      <c r="O4" s="16" t="s">
        <v>54</v>
      </c>
      <c r="P4" s="16" t="s">
        <v>55</v>
      </c>
      <c r="Q4" s="16" t="s">
        <v>56</v>
      </c>
      <c r="R4" s="16" t="s">
        <v>57</v>
      </c>
      <c r="S4" s="16" t="s">
        <v>58</v>
      </c>
      <c r="T4" s="16" t="s">
        <v>59</v>
      </c>
      <c r="U4" s="16" t="s">
        <v>60</v>
      </c>
      <c r="V4" s="16" t="s">
        <v>61</v>
      </c>
      <c r="W4" s="16" t="s">
        <v>62</v>
      </c>
      <c r="X4" s="16" t="s">
        <v>63</v>
      </c>
      <c r="Y4" s="16" t="s">
        <v>64</v>
      </c>
      <c r="Z4" s="16" t="s">
        <v>65</v>
      </c>
      <c r="AA4" s="16" t="s">
        <v>66</v>
      </c>
      <c r="AB4" s="16" t="s">
        <v>67</v>
      </c>
      <c r="AC4" s="16" t="s">
        <v>68</v>
      </c>
      <c r="AD4" s="16" t="s">
        <v>69</v>
      </c>
      <c r="AE4" s="16" t="s">
        <v>70</v>
      </c>
      <c r="AF4" s="16" t="s">
        <v>71</v>
      </c>
      <c r="AG4" s="16" t="s">
        <v>72</v>
      </c>
      <c r="AH4" s="16" t="s">
        <v>73</v>
      </c>
      <c r="AI4" s="16" t="s">
        <v>74</v>
      </c>
      <c r="AJ4" s="16" t="s">
        <v>75</v>
      </c>
      <c r="AK4" s="16" t="s">
        <v>76</v>
      </c>
      <c r="AL4" s="16" t="s">
        <v>77</v>
      </c>
      <c r="AM4" s="16" t="s">
        <v>78</v>
      </c>
      <c r="AN4" s="16" t="s">
        <v>79</v>
      </c>
      <c r="AO4" s="16" t="s">
        <v>80</v>
      </c>
      <c r="AP4" s="16" t="s">
        <v>81</v>
      </c>
      <c r="AQ4" s="16" t="s">
        <v>82</v>
      </c>
      <c r="AR4" s="16" t="s">
        <v>83</v>
      </c>
      <c r="AS4" s="16" t="s">
        <v>84</v>
      </c>
      <c r="AT4" s="16" t="s">
        <v>85</v>
      </c>
      <c r="AU4" s="16" t="s">
        <v>86</v>
      </c>
      <c r="AV4" s="151"/>
      <c r="AW4" s="15"/>
      <c r="AX4" s="15"/>
      <c r="AY4" s="15"/>
      <c r="AZ4" s="15"/>
    </row>
    <row r="5" spans="2:52" ht="15" customHeight="1" x14ac:dyDescent="0.3">
      <c r="B5" s="149"/>
      <c r="C5" s="150"/>
      <c r="D5" s="154"/>
      <c r="E5" s="154"/>
      <c r="F5" s="17">
        <v>1</v>
      </c>
      <c r="G5" s="17">
        <v>5</v>
      </c>
      <c r="H5" s="17">
        <v>4</v>
      </c>
      <c r="I5" s="17">
        <v>5</v>
      </c>
      <c r="J5" s="17">
        <v>5</v>
      </c>
      <c r="K5" s="17">
        <v>5</v>
      </c>
      <c r="L5" s="17">
        <v>5</v>
      </c>
      <c r="M5" s="17">
        <v>5</v>
      </c>
      <c r="N5" s="17">
        <v>4</v>
      </c>
      <c r="O5" s="17">
        <v>5</v>
      </c>
      <c r="P5" s="17">
        <v>5</v>
      </c>
      <c r="Q5" s="17">
        <v>5</v>
      </c>
      <c r="R5" s="17">
        <v>5</v>
      </c>
      <c r="S5" s="17">
        <v>5</v>
      </c>
      <c r="T5" s="17">
        <v>5</v>
      </c>
      <c r="U5" s="17">
        <v>5</v>
      </c>
      <c r="V5" s="17">
        <v>5</v>
      </c>
      <c r="W5" s="17">
        <v>5</v>
      </c>
      <c r="X5" s="17">
        <v>5</v>
      </c>
      <c r="Y5" s="17">
        <v>5</v>
      </c>
      <c r="Z5" s="17">
        <v>5</v>
      </c>
      <c r="AA5" s="17">
        <v>5</v>
      </c>
      <c r="AB5" s="17">
        <v>5</v>
      </c>
      <c r="AC5" s="17">
        <v>5</v>
      </c>
      <c r="AD5" s="17">
        <v>5</v>
      </c>
      <c r="AE5" s="17">
        <v>5</v>
      </c>
      <c r="AF5" s="17">
        <v>5</v>
      </c>
      <c r="AG5" s="17">
        <v>5</v>
      </c>
      <c r="AH5" s="17">
        <v>5</v>
      </c>
      <c r="AI5" s="17">
        <v>4</v>
      </c>
      <c r="AJ5" s="17">
        <v>4</v>
      </c>
      <c r="AK5" s="17">
        <v>5</v>
      </c>
      <c r="AL5" s="17">
        <v>5</v>
      </c>
      <c r="AM5" s="17">
        <v>5</v>
      </c>
      <c r="AN5" s="17">
        <v>5</v>
      </c>
      <c r="AO5" s="17">
        <v>5</v>
      </c>
      <c r="AP5" s="17">
        <v>4</v>
      </c>
      <c r="AQ5" s="17">
        <v>5</v>
      </c>
      <c r="AR5" s="17">
        <v>5</v>
      </c>
      <c r="AS5" s="17">
        <v>5</v>
      </c>
      <c r="AT5" s="17">
        <v>5</v>
      </c>
      <c r="AU5" s="17">
        <v>4</v>
      </c>
      <c r="AV5" s="19">
        <f>SUM(F5:AU5)</f>
        <v>200</v>
      </c>
      <c r="AW5" s="15"/>
      <c r="AX5" s="15"/>
      <c r="AY5" s="15"/>
      <c r="AZ5" s="15"/>
    </row>
    <row r="6" spans="2:52" x14ac:dyDescent="0.3">
      <c r="B6" s="101"/>
      <c r="C6" s="7"/>
      <c r="D6" s="7"/>
      <c r="E6" s="7"/>
    </row>
    <row r="7" spans="2:52" ht="43.2" x14ac:dyDescent="0.3">
      <c r="B7" s="102" t="s">
        <v>10</v>
      </c>
      <c r="C7" s="103">
        <f>'PORTRAIT GLOBAL'!D17</f>
        <v>0</v>
      </c>
      <c r="D7" s="104">
        <f t="shared" ref="D7:D19" si="0">C7/180*5*60</f>
        <v>0</v>
      </c>
      <c r="E7" s="104">
        <f>C7/180*60</f>
        <v>0</v>
      </c>
      <c r="F7" s="34">
        <v>1</v>
      </c>
      <c r="G7" s="34">
        <v>2</v>
      </c>
      <c r="H7" s="34">
        <v>3</v>
      </c>
      <c r="I7" s="34">
        <v>4</v>
      </c>
      <c r="J7" s="34">
        <v>5</v>
      </c>
      <c r="K7" s="34">
        <v>6</v>
      </c>
      <c r="L7" s="34">
        <v>7</v>
      </c>
      <c r="M7" s="34">
        <v>8</v>
      </c>
      <c r="N7" s="34">
        <v>9</v>
      </c>
      <c r="O7" s="34">
        <v>10</v>
      </c>
      <c r="P7" s="34">
        <v>11</v>
      </c>
      <c r="Q7" s="34">
        <v>12</v>
      </c>
      <c r="R7" s="34">
        <v>13</v>
      </c>
      <c r="S7" s="34">
        <v>14</v>
      </c>
      <c r="T7" s="34">
        <v>15</v>
      </c>
      <c r="U7" s="34">
        <v>16</v>
      </c>
      <c r="V7" s="34">
        <v>17</v>
      </c>
      <c r="W7" s="34">
        <v>18</v>
      </c>
      <c r="X7" s="34">
        <v>19</v>
      </c>
      <c r="Y7" s="34">
        <v>20</v>
      </c>
      <c r="Z7" s="34">
        <v>21</v>
      </c>
      <c r="AA7" s="34">
        <v>22</v>
      </c>
      <c r="AB7" s="34">
        <v>23</v>
      </c>
      <c r="AC7" s="34">
        <v>24</v>
      </c>
      <c r="AD7" s="34">
        <v>25</v>
      </c>
      <c r="AE7" s="34">
        <v>26</v>
      </c>
      <c r="AF7" s="34">
        <v>27</v>
      </c>
      <c r="AG7" s="34">
        <v>28</v>
      </c>
      <c r="AH7" s="34">
        <v>29</v>
      </c>
      <c r="AI7" s="34">
        <v>30</v>
      </c>
      <c r="AJ7" s="34">
        <v>31</v>
      </c>
      <c r="AK7" s="34">
        <v>32</v>
      </c>
      <c r="AL7" s="34">
        <v>33</v>
      </c>
      <c r="AM7" s="34">
        <v>34</v>
      </c>
      <c r="AN7" s="34">
        <v>35</v>
      </c>
      <c r="AO7" s="34">
        <v>36</v>
      </c>
      <c r="AP7" s="34">
        <v>37</v>
      </c>
      <c r="AQ7" s="34">
        <v>38</v>
      </c>
      <c r="AR7" s="34">
        <v>39</v>
      </c>
      <c r="AS7" s="34">
        <v>40</v>
      </c>
      <c r="AT7" s="34">
        <v>41</v>
      </c>
      <c r="AU7" s="34">
        <v>42</v>
      </c>
      <c r="AV7" s="35" t="s">
        <v>87</v>
      </c>
    </row>
    <row r="8" spans="2:52" outlineLevel="1" x14ac:dyDescent="0.3">
      <c r="B8" s="105" t="s">
        <v>261</v>
      </c>
      <c r="C8" s="10">
        <f>'PORTRAIT GLOBAL'!G19</f>
        <v>0</v>
      </c>
      <c r="D8" s="106">
        <f t="shared" si="0"/>
        <v>0</v>
      </c>
      <c r="E8" s="107">
        <f t="shared" ref="E8:E19" si="1">C8/180*60</f>
        <v>0</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0">
        <f>SUM(F8:AU8)/60</f>
        <v>0</v>
      </c>
    </row>
    <row r="9" spans="2:52" outlineLevel="1" x14ac:dyDescent="0.3">
      <c r="B9" s="13" t="s">
        <v>19</v>
      </c>
      <c r="C9" s="10">
        <f>'PORTRAIT GLOBAL'!G20</f>
        <v>0</v>
      </c>
      <c r="D9" s="106">
        <f t="shared" si="0"/>
        <v>0</v>
      </c>
      <c r="E9" s="107">
        <f t="shared" si="1"/>
        <v>0</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10">
        <f t="shared" ref="AV9:AV18" si="2">SUM(F9:AU9)/60</f>
        <v>0</v>
      </c>
    </row>
    <row r="10" spans="2:52" outlineLevel="1" x14ac:dyDescent="0.3">
      <c r="B10" s="105" t="s">
        <v>88</v>
      </c>
      <c r="C10" s="10">
        <f>'PORTRAIT GLOBAL'!G21</f>
        <v>0</v>
      </c>
      <c r="D10" s="106">
        <f t="shared" si="0"/>
        <v>0</v>
      </c>
      <c r="E10" s="107">
        <f t="shared" si="1"/>
        <v>0</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10">
        <f t="shared" si="2"/>
        <v>0</v>
      </c>
    </row>
    <row r="11" spans="2:52" outlineLevel="1" x14ac:dyDescent="0.3">
      <c r="B11" s="108" t="s">
        <v>252</v>
      </c>
      <c r="C11" s="10">
        <f>'PORTRAIT GLOBAL'!G22</f>
        <v>0</v>
      </c>
      <c r="D11" s="106">
        <f t="shared" si="0"/>
        <v>0</v>
      </c>
      <c r="E11" s="107">
        <f t="shared" si="1"/>
        <v>0</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0">
        <f t="shared" si="2"/>
        <v>0</v>
      </c>
    </row>
    <row r="12" spans="2:52" outlineLevel="1" x14ac:dyDescent="0.3">
      <c r="B12" s="105" t="s">
        <v>89</v>
      </c>
      <c r="C12" s="10">
        <f>'PORTRAIT GLOBAL'!G23</f>
        <v>0</v>
      </c>
      <c r="D12" s="106">
        <f t="shared" si="0"/>
        <v>0</v>
      </c>
      <c r="E12" s="107">
        <f t="shared" si="1"/>
        <v>0</v>
      </c>
      <c r="F12" s="11">
        <f>SUM(F13:F15)</f>
        <v>0</v>
      </c>
      <c r="G12" s="11">
        <f t="shared" ref="G12:AU12" si="3">SUM(G13:G15)</f>
        <v>0</v>
      </c>
      <c r="H12" s="11">
        <f t="shared" si="3"/>
        <v>0</v>
      </c>
      <c r="I12" s="11">
        <f t="shared" si="3"/>
        <v>0</v>
      </c>
      <c r="J12" s="11">
        <f t="shared" si="3"/>
        <v>0</v>
      </c>
      <c r="K12" s="11">
        <f t="shared" si="3"/>
        <v>0</v>
      </c>
      <c r="L12" s="11">
        <f t="shared" si="3"/>
        <v>0</v>
      </c>
      <c r="M12" s="11">
        <f t="shared" si="3"/>
        <v>0</v>
      </c>
      <c r="N12" s="11">
        <f t="shared" si="3"/>
        <v>0</v>
      </c>
      <c r="O12" s="11">
        <f t="shared" si="3"/>
        <v>0</v>
      </c>
      <c r="P12" s="11">
        <f t="shared" si="3"/>
        <v>0</v>
      </c>
      <c r="Q12" s="11">
        <f t="shared" si="3"/>
        <v>0</v>
      </c>
      <c r="R12" s="11">
        <f t="shared" si="3"/>
        <v>0</v>
      </c>
      <c r="S12" s="11">
        <f t="shared" si="3"/>
        <v>0</v>
      </c>
      <c r="T12" s="11">
        <f t="shared" si="3"/>
        <v>0</v>
      </c>
      <c r="U12" s="11">
        <f t="shared" si="3"/>
        <v>0</v>
      </c>
      <c r="V12" s="11">
        <f t="shared" si="3"/>
        <v>0</v>
      </c>
      <c r="W12" s="11">
        <f t="shared" si="3"/>
        <v>0</v>
      </c>
      <c r="X12" s="11">
        <f t="shared" si="3"/>
        <v>0</v>
      </c>
      <c r="Y12" s="11">
        <f t="shared" si="3"/>
        <v>0</v>
      </c>
      <c r="Z12" s="11">
        <f t="shared" si="3"/>
        <v>0</v>
      </c>
      <c r="AA12" s="11">
        <f t="shared" si="3"/>
        <v>0</v>
      </c>
      <c r="AB12" s="11">
        <f t="shared" si="3"/>
        <v>0</v>
      </c>
      <c r="AC12" s="11">
        <f t="shared" si="3"/>
        <v>0</v>
      </c>
      <c r="AD12" s="11">
        <f t="shared" si="3"/>
        <v>0</v>
      </c>
      <c r="AE12" s="11">
        <f t="shared" si="3"/>
        <v>0</v>
      </c>
      <c r="AF12" s="11">
        <f t="shared" si="3"/>
        <v>0</v>
      </c>
      <c r="AG12" s="11">
        <f t="shared" si="3"/>
        <v>0</v>
      </c>
      <c r="AH12" s="11">
        <f t="shared" si="3"/>
        <v>0</v>
      </c>
      <c r="AI12" s="11">
        <f t="shared" si="3"/>
        <v>0</v>
      </c>
      <c r="AJ12" s="11">
        <f t="shared" si="3"/>
        <v>0</v>
      </c>
      <c r="AK12" s="11">
        <f t="shared" si="3"/>
        <v>0</v>
      </c>
      <c r="AL12" s="11">
        <f t="shared" si="3"/>
        <v>0</v>
      </c>
      <c r="AM12" s="11">
        <f t="shared" si="3"/>
        <v>0</v>
      </c>
      <c r="AN12" s="11">
        <f t="shared" si="3"/>
        <v>0</v>
      </c>
      <c r="AO12" s="11">
        <f t="shared" si="3"/>
        <v>0</v>
      </c>
      <c r="AP12" s="11">
        <f t="shared" si="3"/>
        <v>0</v>
      </c>
      <c r="AQ12" s="11">
        <f t="shared" si="3"/>
        <v>0</v>
      </c>
      <c r="AR12" s="11">
        <f t="shared" si="3"/>
        <v>0</v>
      </c>
      <c r="AS12" s="11">
        <f t="shared" si="3"/>
        <v>0</v>
      </c>
      <c r="AT12" s="11">
        <f t="shared" si="3"/>
        <v>0</v>
      </c>
      <c r="AU12" s="11">
        <f t="shared" si="3"/>
        <v>0</v>
      </c>
      <c r="AV12" s="10">
        <f t="shared" si="2"/>
        <v>0</v>
      </c>
    </row>
    <row r="13" spans="2:52" outlineLevel="1" x14ac:dyDescent="0.3">
      <c r="B13" s="13">
        <f>'PORTRAIT GLOBAL'!C24</f>
        <v>0</v>
      </c>
      <c r="C13" s="10">
        <f>'PORTRAIT GLOBAL'!G24</f>
        <v>0</v>
      </c>
      <c r="D13" s="106">
        <f t="shared" si="0"/>
        <v>0</v>
      </c>
      <c r="E13" s="107">
        <f t="shared" si="1"/>
        <v>0</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10">
        <f t="shared" si="2"/>
        <v>0</v>
      </c>
    </row>
    <row r="14" spans="2:52" outlineLevel="1" x14ac:dyDescent="0.3">
      <c r="B14" s="13">
        <f>'PORTRAIT GLOBAL'!C25</f>
        <v>0</v>
      </c>
      <c r="C14" s="10">
        <f>'PORTRAIT GLOBAL'!G25</f>
        <v>0</v>
      </c>
      <c r="D14" s="106">
        <f t="shared" si="0"/>
        <v>0</v>
      </c>
      <c r="E14" s="107">
        <f t="shared" si="1"/>
        <v>0</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10">
        <f t="shared" si="2"/>
        <v>0</v>
      </c>
    </row>
    <row r="15" spans="2:52" outlineLevel="1" x14ac:dyDescent="0.3">
      <c r="B15" s="13">
        <f>'PORTRAIT GLOBAL'!C26</f>
        <v>0</v>
      </c>
      <c r="C15" s="10">
        <f>'PORTRAIT GLOBAL'!G26</f>
        <v>0</v>
      </c>
      <c r="D15" s="106">
        <f t="shared" si="0"/>
        <v>0</v>
      </c>
      <c r="E15" s="107">
        <f t="shared" si="1"/>
        <v>0</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10">
        <f t="shared" si="2"/>
        <v>0</v>
      </c>
    </row>
    <row r="16" spans="2:52" outlineLevel="1" x14ac:dyDescent="0.3">
      <c r="B16" s="105" t="s">
        <v>90</v>
      </c>
      <c r="C16" s="10">
        <f>'PORTRAIT GLOBAL'!G27</f>
        <v>0</v>
      </c>
      <c r="D16" s="106">
        <f t="shared" si="0"/>
        <v>0</v>
      </c>
      <c r="E16" s="107">
        <f t="shared" si="1"/>
        <v>0</v>
      </c>
      <c r="F16" s="11">
        <f>SUM(F17:F19)</f>
        <v>0</v>
      </c>
      <c r="G16" s="11">
        <f t="shared" ref="G16:AU16" si="4">SUM(G17:G19)</f>
        <v>0</v>
      </c>
      <c r="H16" s="11">
        <f t="shared" si="4"/>
        <v>0</v>
      </c>
      <c r="I16" s="11">
        <f t="shared" si="4"/>
        <v>0</v>
      </c>
      <c r="J16" s="11">
        <f t="shared" si="4"/>
        <v>0</v>
      </c>
      <c r="K16" s="11">
        <f t="shared" si="4"/>
        <v>0</v>
      </c>
      <c r="L16" s="11">
        <f t="shared" si="4"/>
        <v>0</v>
      </c>
      <c r="M16" s="11">
        <f t="shared" si="4"/>
        <v>0</v>
      </c>
      <c r="N16" s="11">
        <f t="shared" si="4"/>
        <v>0</v>
      </c>
      <c r="O16" s="11">
        <f t="shared" si="4"/>
        <v>0</v>
      </c>
      <c r="P16" s="11">
        <f t="shared" si="4"/>
        <v>0</v>
      </c>
      <c r="Q16" s="11">
        <f t="shared" si="4"/>
        <v>0</v>
      </c>
      <c r="R16" s="11">
        <f t="shared" si="4"/>
        <v>0</v>
      </c>
      <c r="S16" s="11">
        <f t="shared" si="4"/>
        <v>0</v>
      </c>
      <c r="T16" s="11">
        <f t="shared" si="4"/>
        <v>0</v>
      </c>
      <c r="U16" s="11">
        <f t="shared" si="4"/>
        <v>0</v>
      </c>
      <c r="V16" s="11">
        <f t="shared" si="4"/>
        <v>0</v>
      </c>
      <c r="W16" s="11">
        <f t="shared" si="4"/>
        <v>0</v>
      </c>
      <c r="X16" s="11">
        <f t="shared" si="4"/>
        <v>0</v>
      </c>
      <c r="Y16" s="11">
        <f t="shared" si="4"/>
        <v>0</v>
      </c>
      <c r="Z16" s="11">
        <f t="shared" si="4"/>
        <v>0</v>
      </c>
      <c r="AA16" s="11">
        <f t="shared" si="4"/>
        <v>0</v>
      </c>
      <c r="AB16" s="11">
        <f t="shared" si="4"/>
        <v>0</v>
      </c>
      <c r="AC16" s="11">
        <f t="shared" si="4"/>
        <v>0</v>
      </c>
      <c r="AD16" s="11">
        <f t="shared" si="4"/>
        <v>0</v>
      </c>
      <c r="AE16" s="11">
        <f t="shared" si="4"/>
        <v>0</v>
      </c>
      <c r="AF16" s="11">
        <f t="shared" si="4"/>
        <v>0</v>
      </c>
      <c r="AG16" s="11">
        <f t="shared" si="4"/>
        <v>0</v>
      </c>
      <c r="AH16" s="11">
        <f t="shared" si="4"/>
        <v>0</v>
      </c>
      <c r="AI16" s="11">
        <f t="shared" si="4"/>
        <v>0</v>
      </c>
      <c r="AJ16" s="11">
        <f t="shared" si="4"/>
        <v>0</v>
      </c>
      <c r="AK16" s="11">
        <f t="shared" si="4"/>
        <v>0</v>
      </c>
      <c r="AL16" s="11">
        <f t="shared" si="4"/>
        <v>0</v>
      </c>
      <c r="AM16" s="11">
        <f t="shared" si="4"/>
        <v>0</v>
      </c>
      <c r="AN16" s="11">
        <f t="shared" si="4"/>
        <v>0</v>
      </c>
      <c r="AO16" s="11">
        <f t="shared" si="4"/>
        <v>0</v>
      </c>
      <c r="AP16" s="11">
        <f t="shared" si="4"/>
        <v>0</v>
      </c>
      <c r="AQ16" s="11">
        <f t="shared" si="4"/>
        <v>0</v>
      </c>
      <c r="AR16" s="11">
        <f t="shared" si="4"/>
        <v>0</v>
      </c>
      <c r="AS16" s="11">
        <f t="shared" si="4"/>
        <v>0</v>
      </c>
      <c r="AT16" s="11">
        <f t="shared" si="4"/>
        <v>0</v>
      </c>
      <c r="AU16" s="11">
        <f t="shared" si="4"/>
        <v>0</v>
      </c>
      <c r="AV16" s="10">
        <f t="shared" si="2"/>
        <v>0</v>
      </c>
    </row>
    <row r="17" spans="2:48" outlineLevel="1" x14ac:dyDescent="0.3">
      <c r="B17" s="13">
        <f>'PORTRAIT GLOBAL'!C28</f>
        <v>0</v>
      </c>
      <c r="C17" s="10">
        <f>'PORTRAIT GLOBAL'!G28</f>
        <v>0</v>
      </c>
      <c r="D17" s="106">
        <f t="shared" si="0"/>
        <v>0</v>
      </c>
      <c r="E17" s="107">
        <f t="shared" si="1"/>
        <v>0</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10">
        <f t="shared" si="2"/>
        <v>0</v>
      </c>
    </row>
    <row r="18" spans="2:48" outlineLevel="1" x14ac:dyDescent="0.3">
      <c r="B18" s="13">
        <f>'PORTRAIT GLOBAL'!C29</f>
        <v>0</v>
      </c>
      <c r="C18" s="10">
        <f>'PORTRAIT GLOBAL'!G29</f>
        <v>0</v>
      </c>
      <c r="D18" s="106">
        <f t="shared" si="0"/>
        <v>0</v>
      </c>
      <c r="E18" s="107">
        <f t="shared" si="1"/>
        <v>0</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10">
        <f t="shared" si="2"/>
        <v>0</v>
      </c>
    </row>
    <row r="19" spans="2:48" outlineLevel="1" x14ac:dyDescent="0.3">
      <c r="B19" s="13">
        <f>'PORTRAIT GLOBAL'!C30</f>
        <v>0</v>
      </c>
      <c r="C19" s="10">
        <f>'PORTRAIT GLOBAL'!G30</f>
        <v>0</v>
      </c>
      <c r="D19" s="106">
        <f t="shared" si="0"/>
        <v>0</v>
      </c>
      <c r="E19" s="107">
        <f t="shared" si="1"/>
        <v>0</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10">
        <f>SUM(F19:AU19)/60</f>
        <v>0</v>
      </c>
    </row>
    <row r="20" spans="2:48" x14ac:dyDescent="0.3">
      <c r="AS20" s="21"/>
      <c r="AT20" s="21"/>
      <c r="AU20" s="19" t="s">
        <v>91</v>
      </c>
      <c r="AV20" s="10">
        <f>SUM(AV8:AV12,AV16)</f>
        <v>0</v>
      </c>
    </row>
    <row r="21" spans="2:48" ht="4.95" customHeight="1" x14ac:dyDescent="0.3">
      <c r="AS21" s="21"/>
      <c r="AT21" s="21"/>
      <c r="AU21" s="21"/>
      <c r="AV21" s="12"/>
    </row>
    <row r="22" spans="2:48" ht="43.2" x14ac:dyDescent="0.3">
      <c r="B22" s="109" t="s">
        <v>27</v>
      </c>
      <c r="C22" s="110">
        <f>'PORTRAIT GLOBAL'!D36</f>
        <v>0</v>
      </c>
      <c r="D22" s="111">
        <f t="shared" ref="D22:D34" si="5">C22/180*5*60</f>
        <v>0</v>
      </c>
      <c r="E22" s="111">
        <f>C22/180*60</f>
        <v>0</v>
      </c>
      <c r="F22" s="22">
        <v>1</v>
      </c>
      <c r="G22" s="22">
        <v>2</v>
      </c>
      <c r="H22" s="22">
        <v>3</v>
      </c>
      <c r="I22" s="22">
        <v>4</v>
      </c>
      <c r="J22" s="22">
        <v>5</v>
      </c>
      <c r="K22" s="22">
        <v>6</v>
      </c>
      <c r="L22" s="22">
        <v>7</v>
      </c>
      <c r="M22" s="22">
        <v>8</v>
      </c>
      <c r="N22" s="22">
        <v>9</v>
      </c>
      <c r="O22" s="22">
        <v>10</v>
      </c>
      <c r="P22" s="22">
        <v>11</v>
      </c>
      <c r="Q22" s="22">
        <v>12</v>
      </c>
      <c r="R22" s="22">
        <v>13</v>
      </c>
      <c r="S22" s="22">
        <v>14</v>
      </c>
      <c r="T22" s="22">
        <v>15</v>
      </c>
      <c r="U22" s="22">
        <v>16</v>
      </c>
      <c r="V22" s="22">
        <v>17</v>
      </c>
      <c r="W22" s="22">
        <v>18</v>
      </c>
      <c r="X22" s="22">
        <v>19</v>
      </c>
      <c r="Y22" s="22">
        <v>20</v>
      </c>
      <c r="Z22" s="22">
        <v>21</v>
      </c>
      <c r="AA22" s="22">
        <v>22</v>
      </c>
      <c r="AB22" s="22">
        <v>23</v>
      </c>
      <c r="AC22" s="22">
        <v>24</v>
      </c>
      <c r="AD22" s="22">
        <v>25</v>
      </c>
      <c r="AE22" s="22">
        <v>26</v>
      </c>
      <c r="AF22" s="22">
        <v>27</v>
      </c>
      <c r="AG22" s="22">
        <v>28</v>
      </c>
      <c r="AH22" s="22">
        <v>29</v>
      </c>
      <c r="AI22" s="22">
        <v>30</v>
      </c>
      <c r="AJ22" s="22">
        <v>31</v>
      </c>
      <c r="AK22" s="22">
        <v>32</v>
      </c>
      <c r="AL22" s="22">
        <v>33</v>
      </c>
      <c r="AM22" s="22">
        <v>34</v>
      </c>
      <c r="AN22" s="22">
        <v>35</v>
      </c>
      <c r="AO22" s="22">
        <v>36</v>
      </c>
      <c r="AP22" s="22">
        <v>37</v>
      </c>
      <c r="AQ22" s="22">
        <v>38</v>
      </c>
      <c r="AR22" s="22">
        <v>39</v>
      </c>
      <c r="AS22" s="22">
        <v>40</v>
      </c>
      <c r="AT22" s="22">
        <v>41</v>
      </c>
      <c r="AU22" s="22">
        <v>42</v>
      </c>
      <c r="AV22" s="23" t="s">
        <v>87</v>
      </c>
    </row>
    <row r="23" spans="2:48" outlineLevel="1" x14ac:dyDescent="0.3">
      <c r="B23" s="108" t="s">
        <v>92</v>
      </c>
      <c r="C23" s="24">
        <f>'PORTRAIT GLOBAL'!G38</f>
        <v>0</v>
      </c>
      <c r="D23" s="112">
        <f t="shared" si="5"/>
        <v>0</v>
      </c>
      <c r="E23" s="112">
        <f>C23/180*60</f>
        <v>0</v>
      </c>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24">
        <f>SUM(F23:AU23)/60</f>
        <v>0</v>
      </c>
    </row>
    <row r="24" spans="2:48" ht="28.8" outlineLevel="1" x14ac:dyDescent="0.3">
      <c r="B24" s="113" t="s">
        <v>93</v>
      </c>
      <c r="C24" s="24">
        <f>'PORTRAIT GLOBAL'!G39</f>
        <v>0</v>
      </c>
      <c r="D24" s="112">
        <f t="shared" si="5"/>
        <v>0</v>
      </c>
      <c r="E24" s="112">
        <f t="shared" ref="E24:E34" si="6">C24/180*60</f>
        <v>0</v>
      </c>
      <c r="F24" s="13">
        <f>SUM(F25:F27)</f>
        <v>0</v>
      </c>
      <c r="G24" s="13">
        <f t="shared" ref="G24:AU24" si="7">SUM(G25:G27)</f>
        <v>0</v>
      </c>
      <c r="H24" s="13">
        <f t="shared" si="7"/>
        <v>0</v>
      </c>
      <c r="I24" s="13">
        <f t="shared" si="7"/>
        <v>0</v>
      </c>
      <c r="J24" s="13">
        <f t="shared" si="7"/>
        <v>0</v>
      </c>
      <c r="K24" s="13">
        <f t="shared" si="7"/>
        <v>0</v>
      </c>
      <c r="L24" s="13">
        <f t="shared" si="7"/>
        <v>0</v>
      </c>
      <c r="M24" s="13">
        <f t="shared" si="7"/>
        <v>0</v>
      </c>
      <c r="N24" s="13">
        <f t="shared" si="7"/>
        <v>0</v>
      </c>
      <c r="O24" s="13">
        <f t="shared" si="7"/>
        <v>0</v>
      </c>
      <c r="P24" s="13">
        <f t="shared" si="7"/>
        <v>0</v>
      </c>
      <c r="Q24" s="13">
        <f t="shared" si="7"/>
        <v>0</v>
      </c>
      <c r="R24" s="13">
        <f t="shared" si="7"/>
        <v>0</v>
      </c>
      <c r="S24" s="13">
        <f t="shared" si="7"/>
        <v>0</v>
      </c>
      <c r="T24" s="13">
        <f t="shared" si="7"/>
        <v>0</v>
      </c>
      <c r="U24" s="13">
        <f t="shared" si="7"/>
        <v>0</v>
      </c>
      <c r="V24" s="13">
        <f t="shared" si="7"/>
        <v>0</v>
      </c>
      <c r="W24" s="13">
        <f t="shared" si="7"/>
        <v>0</v>
      </c>
      <c r="X24" s="13">
        <f t="shared" si="7"/>
        <v>0</v>
      </c>
      <c r="Y24" s="13">
        <f t="shared" si="7"/>
        <v>0</v>
      </c>
      <c r="Z24" s="13">
        <f t="shared" si="7"/>
        <v>0</v>
      </c>
      <c r="AA24" s="13">
        <f t="shared" si="7"/>
        <v>0</v>
      </c>
      <c r="AB24" s="13">
        <f t="shared" si="7"/>
        <v>0</v>
      </c>
      <c r="AC24" s="13">
        <f t="shared" si="7"/>
        <v>0</v>
      </c>
      <c r="AD24" s="13">
        <f t="shared" si="7"/>
        <v>0</v>
      </c>
      <c r="AE24" s="13">
        <f t="shared" si="7"/>
        <v>0</v>
      </c>
      <c r="AF24" s="13">
        <f t="shared" si="7"/>
        <v>0</v>
      </c>
      <c r="AG24" s="13">
        <f t="shared" si="7"/>
        <v>0</v>
      </c>
      <c r="AH24" s="13">
        <f t="shared" si="7"/>
        <v>0</v>
      </c>
      <c r="AI24" s="13">
        <f t="shared" si="7"/>
        <v>0</v>
      </c>
      <c r="AJ24" s="13">
        <f t="shared" si="7"/>
        <v>0</v>
      </c>
      <c r="AK24" s="13">
        <f t="shared" si="7"/>
        <v>0</v>
      </c>
      <c r="AL24" s="13">
        <f t="shared" si="7"/>
        <v>0</v>
      </c>
      <c r="AM24" s="13">
        <f t="shared" si="7"/>
        <v>0</v>
      </c>
      <c r="AN24" s="13">
        <f t="shared" si="7"/>
        <v>0</v>
      </c>
      <c r="AO24" s="13">
        <f t="shared" si="7"/>
        <v>0</v>
      </c>
      <c r="AP24" s="13">
        <f t="shared" si="7"/>
        <v>0</v>
      </c>
      <c r="AQ24" s="13">
        <f t="shared" si="7"/>
        <v>0</v>
      </c>
      <c r="AR24" s="13">
        <f t="shared" si="7"/>
        <v>0</v>
      </c>
      <c r="AS24" s="13">
        <f t="shared" si="7"/>
        <v>0</v>
      </c>
      <c r="AT24" s="13">
        <f t="shared" si="7"/>
        <v>0</v>
      </c>
      <c r="AU24" s="13">
        <f t="shared" si="7"/>
        <v>0</v>
      </c>
      <c r="AV24" s="10">
        <f>SUM(AV25:AV27)</f>
        <v>0</v>
      </c>
    </row>
    <row r="25" spans="2:48" outlineLevel="1" x14ac:dyDescent="0.3">
      <c r="B25" s="147">
        <f>'PORTRAIT GLOBAL'!C40</f>
        <v>0</v>
      </c>
      <c r="C25" s="24">
        <f>'PORTRAIT GLOBAL'!G40</f>
        <v>0</v>
      </c>
      <c r="D25" s="112">
        <f t="shared" si="5"/>
        <v>0</v>
      </c>
      <c r="E25" s="112">
        <f t="shared" si="6"/>
        <v>0</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10">
        <f t="shared" ref="AV25:AV29" si="8">SUM(F25:AU25)/60</f>
        <v>0</v>
      </c>
    </row>
    <row r="26" spans="2:48" s="25" customFormat="1" outlineLevel="1" x14ac:dyDescent="0.3">
      <c r="B26" s="147">
        <f>'PORTRAIT GLOBAL'!C41</f>
        <v>0</v>
      </c>
      <c r="C26" s="24">
        <f>'PORTRAIT GLOBAL'!G41</f>
        <v>0</v>
      </c>
      <c r="D26" s="112">
        <f t="shared" si="5"/>
        <v>0</v>
      </c>
      <c r="E26" s="112">
        <f t="shared" si="6"/>
        <v>0</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10">
        <f t="shared" si="8"/>
        <v>0</v>
      </c>
    </row>
    <row r="27" spans="2:48" outlineLevel="1" x14ac:dyDescent="0.3">
      <c r="B27" s="147">
        <f>'PORTRAIT GLOBAL'!C42</f>
        <v>0</v>
      </c>
      <c r="C27" s="24">
        <f>'PORTRAIT GLOBAL'!G42</f>
        <v>0</v>
      </c>
      <c r="D27" s="112">
        <f t="shared" si="5"/>
        <v>0</v>
      </c>
      <c r="E27" s="112">
        <f t="shared" si="6"/>
        <v>0</v>
      </c>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10">
        <f t="shared" si="8"/>
        <v>0</v>
      </c>
    </row>
    <row r="28" spans="2:48" outlineLevel="1" x14ac:dyDescent="0.3">
      <c r="B28" s="113" t="s">
        <v>94</v>
      </c>
      <c r="C28" s="10">
        <f>'PORTRAIT GLOBAL'!G43</f>
        <v>0</v>
      </c>
      <c r="D28" s="112">
        <f t="shared" si="5"/>
        <v>0</v>
      </c>
      <c r="E28" s="112">
        <f t="shared" si="6"/>
        <v>0</v>
      </c>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10">
        <f t="shared" si="8"/>
        <v>0</v>
      </c>
    </row>
    <row r="29" spans="2:48" outlineLevel="1" x14ac:dyDescent="0.3">
      <c r="B29" s="108" t="s">
        <v>95</v>
      </c>
      <c r="C29" s="24">
        <f>'PORTRAIT GLOBAL'!G44</f>
        <v>0</v>
      </c>
      <c r="D29" s="112">
        <f t="shared" si="5"/>
        <v>0</v>
      </c>
      <c r="E29" s="112">
        <f t="shared" si="6"/>
        <v>0</v>
      </c>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10">
        <f t="shared" si="8"/>
        <v>0</v>
      </c>
    </row>
    <row r="30" spans="2:48" ht="15" customHeight="1" outlineLevel="1" x14ac:dyDescent="0.3">
      <c r="B30" s="113" t="s">
        <v>249</v>
      </c>
      <c r="C30" s="24">
        <f>'PORTRAIT GLOBAL'!G45</f>
        <v>0</v>
      </c>
      <c r="D30" s="112">
        <f t="shared" si="5"/>
        <v>0</v>
      </c>
      <c r="E30" s="112">
        <f t="shared" si="6"/>
        <v>0</v>
      </c>
      <c r="F30" s="13">
        <f t="shared" ref="F30:AV30" si="9">SUM(F31:F33)</f>
        <v>0</v>
      </c>
      <c r="G30" s="13">
        <f t="shared" si="9"/>
        <v>0</v>
      </c>
      <c r="H30" s="13">
        <f t="shared" si="9"/>
        <v>0</v>
      </c>
      <c r="I30" s="13">
        <f t="shared" si="9"/>
        <v>0</v>
      </c>
      <c r="J30" s="13">
        <f t="shared" si="9"/>
        <v>0</v>
      </c>
      <c r="K30" s="13">
        <f t="shared" si="9"/>
        <v>0</v>
      </c>
      <c r="L30" s="13">
        <f t="shared" si="9"/>
        <v>0</v>
      </c>
      <c r="M30" s="13">
        <f t="shared" si="9"/>
        <v>0</v>
      </c>
      <c r="N30" s="13">
        <f t="shared" si="9"/>
        <v>0</v>
      </c>
      <c r="O30" s="13">
        <f t="shared" si="9"/>
        <v>0</v>
      </c>
      <c r="P30" s="13">
        <f t="shared" si="9"/>
        <v>0</v>
      </c>
      <c r="Q30" s="13">
        <f t="shared" si="9"/>
        <v>0</v>
      </c>
      <c r="R30" s="13">
        <f t="shared" si="9"/>
        <v>0</v>
      </c>
      <c r="S30" s="13">
        <f t="shared" si="9"/>
        <v>0</v>
      </c>
      <c r="T30" s="13">
        <f t="shared" si="9"/>
        <v>0</v>
      </c>
      <c r="U30" s="13">
        <f t="shared" si="9"/>
        <v>0</v>
      </c>
      <c r="V30" s="13">
        <f t="shared" si="9"/>
        <v>0</v>
      </c>
      <c r="W30" s="13">
        <f t="shared" si="9"/>
        <v>0</v>
      </c>
      <c r="X30" s="13">
        <f t="shared" si="9"/>
        <v>0</v>
      </c>
      <c r="Y30" s="13">
        <f t="shared" si="9"/>
        <v>0</v>
      </c>
      <c r="Z30" s="13">
        <f t="shared" si="9"/>
        <v>0</v>
      </c>
      <c r="AA30" s="13">
        <f t="shared" si="9"/>
        <v>0</v>
      </c>
      <c r="AB30" s="13">
        <f t="shared" si="9"/>
        <v>0</v>
      </c>
      <c r="AC30" s="13">
        <f t="shared" si="9"/>
        <v>0</v>
      </c>
      <c r="AD30" s="13">
        <f t="shared" si="9"/>
        <v>0</v>
      </c>
      <c r="AE30" s="13">
        <f t="shared" si="9"/>
        <v>0</v>
      </c>
      <c r="AF30" s="13">
        <f t="shared" si="9"/>
        <v>0</v>
      </c>
      <c r="AG30" s="13">
        <f t="shared" si="9"/>
        <v>0</v>
      </c>
      <c r="AH30" s="13">
        <f t="shared" si="9"/>
        <v>0</v>
      </c>
      <c r="AI30" s="13">
        <f t="shared" si="9"/>
        <v>0</v>
      </c>
      <c r="AJ30" s="13">
        <f t="shared" si="9"/>
        <v>0</v>
      </c>
      <c r="AK30" s="13">
        <f t="shared" si="9"/>
        <v>0</v>
      </c>
      <c r="AL30" s="13">
        <f t="shared" si="9"/>
        <v>0</v>
      </c>
      <c r="AM30" s="13">
        <f t="shared" si="9"/>
        <v>0</v>
      </c>
      <c r="AN30" s="13">
        <f t="shared" si="9"/>
        <v>0</v>
      </c>
      <c r="AO30" s="13">
        <f t="shared" si="9"/>
        <v>0</v>
      </c>
      <c r="AP30" s="13">
        <f t="shared" si="9"/>
        <v>0</v>
      </c>
      <c r="AQ30" s="13">
        <f t="shared" si="9"/>
        <v>0</v>
      </c>
      <c r="AR30" s="13">
        <f t="shared" si="9"/>
        <v>0</v>
      </c>
      <c r="AS30" s="13">
        <f t="shared" si="9"/>
        <v>0</v>
      </c>
      <c r="AT30" s="13">
        <f t="shared" si="9"/>
        <v>0</v>
      </c>
      <c r="AU30" s="13">
        <f t="shared" si="9"/>
        <v>0</v>
      </c>
      <c r="AV30" s="10">
        <f t="shared" si="9"/>
        <v>0</v>
      </c>
    </row>
    <row r="31" spans="2:48" outlineLevel="1" x14ac:dyDescent="0.3">
      <c r="B31" s="147">
        <f>'PORTRAIT GLOBAL'!C46</f>
        <v>0</v>
      </c>
      <c r="C31" s="24">
        <f>'PORTRAIT GLOBAL'!G46</f>
        <v>0</v>
      </c>
      <c r="D31" s="112">
        <f t="shared" si="5"/>
        <v>0</v>
      </c>
      <c r="E31" s="112">
        <f t="shared" si="6"/>
        <v>0</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10">
        <f t="shared" ref="AV31:AV34" si="10">SUM(F31:AU31)/60</f>
        <v>0</v>
      </c>
    </row>
    <row r="32" spans="2:48" outlineLevel="1" x14ac:dyDescent="0.3">
      <c r="B32" s="147">
        <f>'PORTRAIT GLOBAL'!C47</f>
        <v>0</v>
      </c>
      <c r="C32" s="24">
        <f>'PORTRAIT GLOBAL'!G47</f>
        <v>0</v>
      </c>
      <c r="D32" s="112">
        <f t="shared" si="5"/>
        <v>0</v>
      </c>
      <c r="E32" s="112">
        <f t="shared" si="6"/>
        <v>0</v>
      </c>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10">
        <f t="shared" si="10"/>
        <v>0</v>
      </c>
    </row>
    <row r="33" spans="2:51" outlineLevel="1" x14ac:dyDescent="0.3">
      <c r="B33" s="147">
        <f>'PORTRAIT GLOBAL'!C48</f>
        <v>0</v>
      </c>
      <c r="C33" s="24">
        <f>'PORTRAIT GLOBAL'!G48</f>
        <v>0</v>
      </c>
      <c r="D33" s="112">
        <f t="shared" si="5"/>
        <v>0</v>
      </c>
      <c r="E33" s="112">
        <f t="shared" si="6"/>
        <v>0</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10">
        <f t="shared" si="10"/>
        <v>0</v>
      </c>
    </row>
    <row r="34" spans="2:51" ht="50.4" outlineLevel="1" x14ac:dyDescent="0.3">
      <c r="B34" s="114" t="s">
        <v>250</v>
      </c>
      <c r="C34" s="24">
        <f>'PORTRAIT GLOBAL'!G49</f>
        <v>0</v>
      </c>
      <c r="D34" s="112">
        <f t="shared" si="5"/>
        <v>0</v>
      </c>
      <c r="E34" s="112">
        <f t="shared" si="6"/>
        <v>0</v>
      </c>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10">
        <f t="shared" si="10"/>
        <v>0</v>
      </c>
    </row>
    <row r="35" spans="2:51" x14ac:dyDescent="0.3">
      <c r="B35" s="115"/>
      <c r="C35" s="115"/>
      <c r="D35" s="115"/>
      <c r="E35" s="115"/>
      <c r="AS35" s="26"/>
      <c r="AT35" s="26"/>
      <c r="AU35" s="86" t="s">
        <v>222</v>
      </c>
      <c r="AV35" s="10">
        <f>SUM(AV23,AV24,AV28,AV29,AV30,AV34)</f>
        <v>0</v>
      </c>
    </row>
    <row r="36" spans="2:51" ht="4.95" customHeight="1" x14ac:dyDescent="0.3">
      <c r="B36" s="115"/>
      <c r="C36" s="115"/>
      <c r="D36" s="115"/>
      <c r="E36" s="115"/>
      <c r="AS36" s="26"/>
      <c r="AT36" s="26"/>
      <c r="AU36" s="26"/>
      <c r="AV36" s="12"/>
    </row>
    <row r="37" spans="2:51" ht="48" x14ac:dyDescent="0.3">
      <c r="B37" s="116" t="s">
        <v>98</v>
      </c>
      <c r="C37" s="117">
        <f>'PORTRAIT GLOBAL'!G52</f>
        <v>0</v>
      </c>
      <c r="D37" s="118" t="s">
        <v>216</v>
      </c>
      <c r="E37" s="119">
        <f>C37/5.4</f>
        <v>0</v>
      </c>
      <c r="F37" s="27">
        <v>1</v>
      </c>
      <c r="G37" s="27">
        <v>2</v>
      </c>
      <c r="H37" s="27">
        <v>3</v>
      </c>
      <c r="I37" s="27">
        <v>4</v>
      </c>
      <c r="J37" s="27">
        <v>5</v>
      </c>
      <c r="K37" s="27">
        <v>6</v>
      </c>
      <c r="L37" s="27">
        <v>7</v>
      </c>
      <c r="M37" s="27">
        <v>8</v>
      </c>
      <c r="N37" s="27">
        <v>9</v>
      </c>
      <c r="O37" s="27">
        <v>10</v>
      </c>
      <c r="P37" s="27">
        <v>11</v>
      </c>
      <c r="Q37" s="27">
        <v>12</v>
      </c>
      <c r="R37" s="27">
        <v>13</v>
      </c>
      <c r="S37" s="27">
        <v>14</v>
      </c>
      <c r="T37" s="27">
        <v>15</v>
      </c>
      <c r="U37" s="27">
        <v>16</v>
      </c>
      <c r="V37" s="27">
        <v>17</v>
      </c>
      <c r="W37" s="27">
        <v>18</v>
      </c>
      <c r="X37" s="27">
        <v>19</v>
      </c>
      <c r="Y37" s="27">
        <v>20</v>
      </c>
      <c r="Z37" s="28">
        <v>21</v>
      </c>
      <c r="AA37" s="28">
        <v>22</v>
      </c>
      <c r="AB37" s="28">
        <v>23</v>
      </c>
      <c r="AC37" s="28">
        <v>24</v>
      </c>
      <c r="AD37" s="28">
        <v>25</v>
      </c>
      <c r="AE37" s="28">
        <v>26</v>
      </c>
      <c r="AF37" s="28">
        <v>27</v>
      </c>
      <c r="AG37" s="28">
        <v>28</v>
      </c>
      <c r="AH37" s="28">
        <v>29</v>
      </c>
      <c r="AI37" s="28">
        <v>30</v>
      </c>
      <c r="AJ37" s="28">
        <v>31</v>
      </c>
      <c r="AK37" s="28">
        <v>32</v>
      </c>
      <c r="AL37" s="28">
        <v>33</v>
      </c>
      <c r="AM37" s="28">
        <v>34</v>
      </c>
      <c r="AN37" s="28">
        <v>35</v>
      </c>
      <c r="AO37" s="28">
        <v>36</v>
      </c>
      <c r="AP37" s="28">
        <v>37</v>
      </c>
      <c r="AQ37" s="28">
        <v>38</v>
      </c>
      <c r="AR37" s="28">
        <v>39</v>
      </c>
      <c r="AS37" s="28">
        <v>40</v>
      </c>
      <c r="AT37" s="28">
        <v>41</v>
      </c>
      <c r="AU37" s="28">
        <v>42</v>
      </c>
      <c r="AV37" s="28" t="s">
        <v>87</v>
      </c>
      <c r="AW37" s="18"/>
      <c r="AX37" s="18"/>
      <c r="AY37" s="18"/>
    </row>
    <row r="38" spans="2:51" outlineLevel="1" x14ac:dyDescent="0.3">
      <c r="B38" s="108" t="s">
        <v>99</v>
      </c>
      <c r="C38" s="24">
        <f>C37/20*17</f>
        <v>0</v>
      </c>
      <c r="D38" s="120" t="s">
        <v>97</v>
      </c>
      <c r="E38" s="120" t="s">
        <v>97</v>
      </c>
      <c r="F38" s="4"/>
      <c r="G38" s="4"/>
      <c r="H38" s="4"/>
      <c r="I38" s="4"/>
      <c r="J38" s="4"/>
      <c r="K38" s="4"/>
      <c r="L38" s="4"/>
      <c r="M38" s="4"/>
      <c r="N38" s="4"/>
      <c r="O38" s="4"/>
      <c r="P38" s="4"/>
      <c r="Q38" s="4"/>
      <c r="R38" s="4"/>
      <c r="S38" s="4"/>
      <c r="T38" s="4"/>
      <c r="U38" s="4"/>
      <c r="V38" s="4"/>
      <c r="W38" s="4"/>
      <c r="X38" s="4"/>
      <c r="Y38" s="4"/>
      <c r="Z38" s="2"/>
      <c r="AA38" s="4"/>
      <c r="AB38" s="4"/>
      <c r="AC38" s="4"/>
      <c r="AD38" s="4"/>
      <c r="AE38" s="4"/>
      <c r="AF38" s="4"/>
      <c r="AG38" s="4"/>
      <c r="AH38" s="2"/>
      <c r="AI38" s="4"/>
      <c r="AJ38" s="4"/>
      <c r="AK38" s="4"/>
      <c r="AL38" s="4"/>
      <c r="AM38" s="4"/>
      <c r="AN38" s="4"/>
      <c r="AO38" s="4"/>
      <c r="AP38" s="4"/>
      <c r="AQ38" s="4"/>
      <c r="AR38" s="4"/>
      <c r="AS38" s="4"/>
      <c r="AT38" s="4"/>
      <c r="AU38" s="4"/>
      <c r="AV38" s="10">
        <f>SUM(F38:AU38)/60</f>
        <v>0</v>
      </c>
    </row>
    <row r="39" spans="2:51" ht="28.2" customHeight="1" outlineLevel="1" x14ac:dyDescent="0.3">
      <c r="B39" s="108" t="s">
        <v>100</v>
      </c>
      <c r="C39" s="24">
        <f>C37/20*3</f>
        <v>0</v>
      </c>
      <c r="D39" s="112" t="s">
        <v>97</v>
      </c>
      <c r="E39" s="112" t="s">
        <v>97</v>
      </c>
      <c r="F39" s="4"/>
      <c r="G39" s="4"/>
      <c r="H39" s="4"/>
      <c r="I39" s="4"/>
      <c r="J39" s="4"/>
      <c r="K39" s="4"/>
      <c r="L39" s="4"/>
      <c r="M39" s="4"/>
      <c r="N39" s="4"/>
      <c r="O39" s="4"/>
      <c r="P39" s="4"/>
      <c r="Q39" s="4"/>
      <c r="R39" s="4"/>
      <c r="S39" s="4"/>
      <c r="T39" s="4"/>
      <c r="U39" s="4"/>
      <c r="V39" s="4"/>
      <c r="W39" s="4"/>
      <c r="X39" s="4"/>
      <c r="Y39" s="4"/>
      <c r="Z39" s="2"/>
      <c r="AA39" s="4"/>
      <c r="AB39" s="4"/>
      <c r="AC39" s="4"/>
      <c r="AD39" s="4"/>
      <c r="AE39" s="4"/>
      <c r="AF39" s="4"/>
      <c r="AG39" s="4"/>
      <c r="AH39" s="2"/>
      <c r="AI39" s="4"/>
      <c r="AJ39" s="4"/>
      <c r="AK39" s="4"/>
      <c r="AL39" s="4"/>
      <c r="AM39" s="4"/>
      <c r="AN39" s="4"/>
      <c r="AO39" s="4"/>
      <c r="AP39" s="4"/>
      <c r="AQ39" s="4"/>
      <c r="AR39" s="4"/>
      <c r="AS39" s="4"/>
      <c r="AT39" s="9"/>
      <c r="AU39" s="4"/>
      <c r="AV39" s="10">
        <f>SUM(F39:AU39)/60</f>
        <v>0</v>
      </c>
    </row>
    <row r="40" spans="2:51" x14ac:dyDescent="0.3">
      <c r="C40" s="115"/>
      <c r="D40" s="115"/>
      <c r="E40" s="115"/>
      <c r="Y40" s="21"/>
      <c r="Z40" s="12"/>
      <c r="AG40" s="21"/>
      <c r="AH40" s="12"/>
      <c r="AT40" s="21"/>
      <c r="AU40" s="19" t="s">
        <v>101</v>
      </c>
      <c r="AV40" s="10">
        <f>SUM(AV38:AV39)</f>
        <v>0</v>
      </c>
    </row>
    <row r="41" spans="2:51" ht="4.95" customHeight="1" x14ac:dyDescent="0.3">
      <c r="C41" s="115"/>
      <c r="D41" s="115"/>
      <c r="E41" s="115"/>
      <c r="Y41" s="21"/>
      <c r="Z41" s="12"/>
      <c r="AG41" s="21"/>
      <c r="AH41" s="12"/>
      <c r="AS41" s="21"/>
      <c r="AT41" s="21"/>
      <c r="AU41" s="21"/>
      <c r="AV41" s="12"/>
    </row>
    <row r="42" spans="2:51" ht="43.2" x14ac:dyDescent="0.3">
      <c r="B42" s="121" t="s">
        <v>102</v>
      </c>
      <c r="C42" s="122">
        <f>'PORTRAIT GLOBAL'!G54+'PORTRAIT GLOBAL'!G55</f>
        <v>0</v>
      </c>
      <c r="D42" s="122"/>
      <c r="E42" s="122"/>
      <c r="F42" s="29">
        <v>1</v>
      </c>
      <c r="G42" s="29">
        <v>2</v>
      </c>
      <c r="H42" s="29">
        <v>3</v>
      </c>
      <c r="I42" s="29">
        <v>4</v>
      </c>
      <c r="J42" s="29">
        <v>5</v>
      </c>
      <c r="K42" s="29">
        <v>6</v>
      </c>
      <c r="L42" s="29">
        <v>7</v>
      </c>
      <c r="M42" s="29">
        <v>8</v>
      </c>
      <c r="N42" s="29">
        <v>9</v>
      </c>
      <c r="O42" s="29">
        <v>10</v>
      </c>
      <c r="P42" s="29">
        <v>11</v>
      </c>
      <c r="Q42" s="29">
        <v>12</v>
      </c>
      <c r="R42" s="29">
        <v>13</v>
      </c>
      <c r="S42" s="29">
        <v>14</v>
      </c>
      <c r="T42" s="29">
        <v>15</v>
      </c>
      <c r="U42" s="29">
        <v>16</v>
      </c>
      <c r="V42" s="29">
        <v>17</v>
      </c>
      <c r="W42" s="29">
        <v>18</v>
      </c>
      <c r="X42" s="29">
        <v>19</v>
      </c>
      <c r="Y42" s="29">
        <v>20</v>
      </c>
      <c r="Z42" s="29">
        <v>21</v>
      </c>
      <c r="AA42" s="29">
        <v>22</v>
      </c>
      <c r="AB42" s="29">
        <v>23</v>
      </c>
      <c r="AC42" s="29">
        <v>24</v>
      </c>
      <c r="AD42" s="29">
        <v>25</v>
      </c>
      <c r="AE42" s="29">
        <v>26</v>
      </c>
      <c r="AF42" s="29">
        <v>27</v>
      </c>
      <c r="AG42" s="29">
        <v>28</v>
      </c>
      <c r="AH42" s="29">
        <v>29</v>
      </c>
      <c r="AI42" s="29">
        <v>30</v>
      </c>
      <c r="AJ42" s="29">
        <v>31</v>
      </c>
      <c r="AK42" s="29">
        <v>32</v>
      </c>
      <c r="AL42" s="29">
        <v>33</v>
      </c>
      <c r="AM42" s="29">
        <v>34</v>
      </c>
      <c r="AN42" s="29">
        <v>35</v>
      </c>
      <c r="AO42" s="29">
        <v>36</v>
      </c>
      <c r="AP42" s="29">
        <v>37</v>
      </c>
      <c r="AQ42" s="29">
        <v>38</v>
      </c>
      <c r="AR42" s="29">
        <v>39</v>
      </c>
      <c r="AS42" s="29">
        <v>40</v>
      </c>
      <c r="AT42" s="29">
        <v>41</v>
      </c>
      <c r="AU42" s="29">
        <v>42</v>
      </c>
      <c r="AV42" s="30" t="s">
        <v>87</v>
      </c>
    </row>
    <row r="43" spans="2:51" ht="28.8" outlineLevel="1" x14ac:dyDescent="0.3">
      <c r="B43" s="108" t="s">
        <v>223</v>
      </c>
      <c r="C43" s="24">
        <f>'PORTRAIT GLOBAL'!G55</f>
        <v>0</v>
      </c>
      <c r="D43" s="112" t="s">
        <v>97</v>
      </c>
      <c r="E43" s="112" t="s">
        <v>97</v>
      </c>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10">
        <f>SUM(F43:AU43)/60</f>
        <v>0</v>
      </c>
    </row>
    <row r="44" spans="2:51" ht="28.8" outlineLevel="1" x14ac:dyDescent="0.3">
      <c r="B44" s="108" t="s">
        <v>257</v>
      </c>
      <c r="C44" s="24">
        <f>'PORTRAIT GLOBAL'!G54</f>
        <v>0</v>
      </c>
      <c r="D44" s="123">
        <f>C44/200*5*60</f>
        <v>0</v>
      </c>
      <c r="E44" s="123">
        <f>C44/200*60</f>
        <v>0</v>
      </c>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10">
        <f>SUM(F44:AU44)/60</f>
        <v>0</v>
      </c>
    </row>
    <row r="45" spans="2:51" ht="15" customHeight="1" x14ac:dyDescent="0.3">
      <c r="C45" s="31"/>
      <c r="D45" s="31"/>
      <c r="E45" s="31"/>
      <c r="AQ45"/>
      <c r="AR45"/>
      <c r="AT45" s="32"/>
      <c r="AU45" s="19" t="s">
        <v>103</v>
      </c>
      <c r="AV45" s="33">
        <f>SUM(AV43:AV44)</f>
        <v>0</v>
      </c>
    </row>
    <row r="46" spans="2:51" x14ac:dyDescent="0.3">
      <c r="C46" s="14"/>
      <c r="D46" s="14"/>
      <c r="E46" s="14"/>
    </row>
    <row r="47" spans="2:51" x14ac:dyDescent="0.3">
      <c r="B47" s="31"/>
      <c r="C47" s="14"/>
      <c r="D47" s="14"/>
      <c r="E47" s="14"/>
      <c r="AT47"/>
      <c r="AU47"/>
      <c r="AV47"/>
    </row>
    <row r="48" spans="2:51" x14ac:dyDescent="0.3">
      <c r="B48" s="31"/>
      <c r="C48" s="14"/>
      <c r="D48" s="14"/>
      <c r="E48" s="14"/>
    </row>
    <row r="49" spans="2:5" x14ac:dyDescent="0.3">
      <c r="B49" s="14"/>
      <c r="C49" s="14"/>
      <c r="D49" s="14"/>
      <c r="E49" s="14"/>
    </row>
    <row r="50" spans="2:5" x14ac:dyDescent="0.3">
      <c r="B50" s="14"/>
      <c r="C50" s="14"/>
      <c r="D50" s="14"/>
      <c r="E50" s="14"/>
    </row>
    <row r="51" spans="2:5" x14ac:dyDescent="0.3">
      <c r="B51" s="14"/>
      <c r="C51" s="14"/>
      <c r="D51" s="14"/>
      <c r="E51" s="14"/>
    </row>
    <row r="52" spans="2:5" x14ac:dyDescent="0.3">
      <c r="B52" s="14"/>
      <c r="C52" s="14"/>
      <c r="D52" s="14"/>
      <c r="E52" s="14"/>
    </row>
    <row r="53" spans="2:5" x14ac:dyDescent="0.3">
      <c r="B53" s="14"/>
      <c r="C53" s="14"/>
      <c r="D53" s="14"/>
      <c r="E53" s="14"/>
    </row>
    <row r="54" spans="2:5" x14ac:dyDescent="0.3">
      <c r="B54" s="14"/>
    </row>
    <row r="55" spans="2:5" x14ac:dyDescent="0.3">
      <c r="B55" s="14"/>
    </row>
    <row r="56" spans="2:5" x14ac:dyDescent="0.3">
      <c r="B56" s="14"/>
    </row>
  </sheetData>
  <sheetProtection algorithmName="SHA-512" hashValue="kM9eBDjpEnSV005ONTvx6JJaPGBNZCZbfDxEwff01fYn+8gMI3+bvCFrTCPpnWdZxqlrTbWcZl7n9Bp6fzmsTQ==" saltValue="S7o+Qopdo3PIxMtPrlWn9Q==" spinCount="100000" sheet="1" formatRows="0" selectLockedCells="1"/>
  <dataConsolidate/>
  <customSheetViews>
    <customSheetView guid="{1B0F6FCD-6114-4B71-941D-AE8DCE859D9F}" hiddenRows="1">
      <pane xSplit="1" ySplit="2" topLeftCell="B3" activePane="bottomRight" state="frozen"/>
      <selection pane="bottomRight" activeCell="A57" sqref="A57"/>
      <pageMargins left="0" right="0" top="0" bottom="0" header="0" footer="0"/>
      <pageSetup orientation="portrait" horizontalDpi="300" verticalDpi="300" r:id="rId1"/>
    </customSheetView>
  </customSheetViews>
  <mergeCells count="6">
    <mergeCell ref="F2:AV2"/>
    <mergeCell ref="B2:B5"/>
    <mergeCell ref="C2:C5"/>
    <mergeCell ref="AV3:AV4"/>
    <mergeCell ref="D2:D5"/>
    <mergeCell ref="E2:E5"/>
  </mergeCells>
  <phoneticPr fontId="6" type="noConversion"/>
  <pageMargins left="0" right="0" top="0" bottom="0" header="0" footer="0"/>
  <pageSetup orientation="portrait" horizontalDpi="300" verticalDpi="300" r:id="rId2"/>
  <ignoredErrors>
    <ignoredError sqref="AV30 AV24"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5FAF-E045-49C8-8818-61FF61B0B116}">
  <sheetPr codeName="Feuil6">
    <tabColor theme="9" tint="-0.249977111117893"/>
  </sheetPr>
  <dimension ref="A1"/>
  <sheetViews>
    <sheetView showGridLines="0" showRowColHeaders="0" workbookViewId="0">
      <selection activeCell="P20" sqref="P20"/>
      <extLst>
        <ext xmlns:xlsdti="http://schemas.microsoft.com/office/spreadsheetml/2023/showDataTypeIcons" uri="{77bfe23e-c014-4d31-8a63-9c772dbf06b6}">
          <xlsdti:showDataTypeIcons visible="0"/>
        </ext>
      </extLst>
    </sheetView>
  </sheetViews>
  <sheetFormatPr baseColWidth="10" defaultRowHeight="14.4" x14ac:dyDescent="0.3"/>
  <sheetData/>
  <sheetProtection algorithmName="SHA-512" hashValue="NfyWk/c0lXxnc9r/DuQ36b505VURHgCfxc2mYXIlWcPl9TZlrZl6hHMVXmM+JFKfsOoJ/VLMdDin4S+gbI+DeA==" saltValue="jRwIZN5SoB7wCcRWMXJuzw==" spinCount="100000" sheet="1" objects="1" scenarios="1" selectLockedCells="1" selectUn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5C23A-A8DA-4FAA-900E-6E131CD37346}">
  <sheetPr codeName="Feuil5"/>
  <dimension ref="A2:A18"/>
  <sheetViews>
    <sheetView zoomScale="150" zoomScaleNormal="150" workbookViewId="0">
      <selection activeCell="A4" sqref="A4:A18"/>
    </sheetView>
  </sheetViews>
  <sheetFormatPr baseColWidth="10" defaultColWidth="11.44140625" defaultRowHeight="14.4" x14ac:dyDescent="0.3"/>
  <cols>
    <col min="1" max="1" width="108.33203125" bestFit="1" customWidth="1"/>
  </cols>
  <sheetData>
    <row r="2" spans="1:1" ht="28.8" x14ac:dyDescent="0.3">
      <c r="A2" s="7" t="s">
        <v>96</v>
      </c>
    </row>
    <row r="4" spans="1:1" x14ac:dyDescent="0.3">
      <c r="A4" s="6" t="s">
        <v>104</v>
      </c>
    </row>
    <row r="5" spans="1:1" x14ac:dyDescent="0.3">
      <c r="A5" s="6" t="s">
        <v>105</v>
      </c>
    </row>
    <row r="6" spans="1:1" x14ac:dyDescent="0.3">
      <c r="A6" s="6" t="s">
        <v>106</v>
      </c>
    </row>
    <row r="7" spans="1:1" x14ac:dyDescent="0.3">
      <c r="A7" s="6" t="s">
        <v>107</v>
      </c>
    </row>
    <row r="8" spans="1:1" x14ac:dyDescent="0.3">
      <c r="A8" s="6" t="s">
        <v>108</v>
      </c>
    </row>
    <row r="9" spans="1:1" x14ac:dyDescent="0.3">
      <c r="A9" s="6" t="s">
        <v>109</v>
      </c>
    </row>
    <row r="10" spans="1:1" x14ac:dyDescent="0.3">
      <c r="A10" s="6" t="s">
        <v>110</v>
      </c>
    </row>
    <row r="11" spans="1:1" x14ac:dyDescent="0.3">
      <c r="A11" s="6" t="s">
        <v>111</v>
      </c>
    </row>
    <row r="12" spans="1:1" x14ac:dyDescent="0.3">
      <c r="A12" s="6" t="s">
        <v>112</v>
      </c>
    </row>
    <row r="13" spans="1:1" x14ac:dyDescent="0.3">
      <c r="A13" s="6" t="s">
        <v>113</v>
      </c>
    </row>
    <row r="14" spans="1:1" x14ac:dyDescent="0.3">
      <c r="A14" s="6" t="s">
        <v>114</v>
      </c>
    </row>
    <row r="15" spans="1:1" x14ac:dyDescent="0.3">
      <c r="A15" s="6" t="s">
        <v>115</v>
      </c>
    </row>
    <row r="16" spans="1:1" x14ac:dyDescent="0.3">
      <c r="A16" s="6" t="s">
        <v>116</v>
      </c>
    </row>
    <row r="17" spans="1:1" x14ac:dyDescent="0.3">
      <c r="A17" s="6" t="s">
        <v>117</v>
      </c>
    </row>
    <row r="18" spans="1:1" x14ac:dyDescent="0.3">
      <c r="A18" s="6" t="s">
        <v>118</v>
      </c>
    </row>
  </sheetData>
  <sortState xmlns:xlrd2="http://schemas.microsoft.com/office/spreadsheetml/2017/richdata2" ref="A4:A17">
    <sortCondition ref="A4:A1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10EB-288A-4A6A-9BC6-53A718063530}">
  <sheetPr codeName="Feuil3"/>
  <dimension ref="A1:P44"/>
  <sheetViews>
    <sheetView workbookViewId="0">
      <selection activeCell="D38" sqref="D38"/>
    </sheetView>
  </sheetViews>
  <sheetFormatPr baseColWidth="10" defaultColWidth="11.44140625" defaultRowHeight="14.4" x14ac:dyDescent="0.3"/>
  <sheetData>
    <row r="1" spans="1:16" x14ac:dyDescent="0.3">
      <c r="A1" s="5" t="s">
        <v>119</v>
      </c>
      <c r="D1" s="5" t="s">
        <v>120</v>
      </c>
      <c r="G1" s="5" t="s">
        <v>121</v>
      </c>
      <c r="J1" s="5" t="s">
        <v>122</v>
      </c>
      <c r="M1" s="5" t="s">
        <v>123</v>
      </c>
      <c r="P1" s="5" t="s">
        <v>124</v>
      </c>
    </row>
    <row r="2" spans="1:16" x14ac:dyDescent="0.3">
      <c r="A2" s="5"/>
      <c r="D2" s="5"/>
      <c r="G2" s="5"/>
      <c r="J2" s="5"/>
    </row>
    <row r="3" spans="1:16" x14ac:dyDescent="0.3">
      <c r="A3" t="s">
        <v>125</v>
      </c>
      <c r="D3" t="s">
        <v>126</v>
      </c>
      <c r="G3" t="s">
        <v>127</v>
      </c>
      <c r="J3" t="s">
        <v>128</v>
      </c>
      <c r="M3" t="s">
        <v>128</v>
      </c>
      <c r="P3" t="s">
        <v>128</v>
      </c>
    </row>
    <row r="4" spans="1:16" x14ac:dyDescent="0.3">
      <c r="A4" t="s">
        <v>129</v>
      </c>
      <c r="D4" t="s">
        <v>7</v>
      </c>
      <c r="G4" t="s">
        <v>130</v>
      </c>
      <c r="J4" t="s">
        <v>131</v>
      </c>
      <c r="M4" t="s">
        <v>132</v>
      </c>
      <c r="P4" t="s">
        <v>133</v>
      </c>
    </row>
    <row r="5" spans="1:16" x14ac:dyDescent="0.3">
      <c r="A5" t="s">
        <v>134</v>
      </c>
      <c r="D5" t="s">
        <v>135</v>
      </c>
      <c r="G5" t="s">
        <v>136</v>
      </c>
      <c r="J5" t="s">
        <v>137</v>
      </c>
      <c r="M5" t="s">
        <v>138</v>
      </c>
      <c r="P5" t="s">
        <v>139</v>
      </c>
    </row>
    <row r="6" spans="1:16" x14ac:dyDescent="0.3">
      <c r="A6" t="s">
        <v>140</v>
      </c>
      <c r="D6" t="s">
        <v>141</v>
      </c>
      <c r="G6" t="s">
        <v>142</v>
      </c>
      <c r="J6" t="s">
        <v>143</v>
      </c>
      <c r="M6" t="s">
        <v>144</v>
      </c>
      <c r="P6" t="s">
        <v>145</v>
      </c>
    </row>
    <row r="7" spans="1:16" x14ac:dyDescent="0.3">
      <c r="A7" t="s">
        <v>146</v>
      </c>
      <c r="D7" t="s">
        <v>147</v>
      </c>
      <c r="G7" t="s">
        <v>148</v>
      </c>
      <c r="M7" t="s">
        <v>149</v>
      </c>
      <c r="P7" t="s">
        <v>150</v>
      </c>
    </row>
    <row r="8" spans="1:16" x14ac:dyDescent="0.3">
      <c r="A8" t="s">
        <v>151</v>
      </c>
      <c r="D8" t="s">
        <v>152</v>
      </c>
      <c r="G8" t="s">
        <v>153</v>
      </c>
      <c r="M8" t="s">
        <v>154</v>
      </c>
      <c r="P8" t="s">
        <v>155</v>
      </c>
    </row>
    <row r="9" spans="1:16" x14ac:dyDescent="0.3">
      <c r="A9" t="s">
        <v>156</v>
      </c>
      <c r="D9" t="s">
        <v>157</v>
      </c>
      <c r="G9" t="s">
        <v>158</v>
      </c>
      <c r="M9" t="s">
        <v>137</v>
      </c>
      <c r="P9" t="s">
        <v>159</v>
      </c>
    </row>
    <row r="10" spans="1:16" x14ac:dyDescent="0.3">
      <c r="A10" t="s">
        <v>160</v>
      </c>
      <c r="D10" t="s">
        <v>161</v>
      </c>
      <c r="G10" t="s">
        <v>162</v>
      </c>
      <c r="M10" t="s">
        <v>143</v>
      </c>
      <c r="P10" t="s">
        <v>163</v>
      </c>
    </row>
    <row r="11" spans="1:16" x14ac:dyDescent="0.3">
      <c r="A11" t="s">
        <v>164</v>
      </c>
      <c r="D11" t="s">
        <v>165</v>
      </c>
      <c r="G11" t="s">
        <v>166</v>
      </c>
      <c r="P11" t="s">
        <v>167</v>
      </c>
    </row>
    <row r="12" spans="1:16" x14ac:dyDescent="0.3">
      <c r="A12" t="s">
        <v>168</v>
      </c>
      <c r="D12" t="s">
        <v>169</v>
      </c>
      <c r="P12" t="s">
        <v>170</v>
      </c>
    </row>
    <row r="13" spans="1:16" x14ac:dyDescent="0.3">
      <c r="A13" t="s">
        <v>171</v>
      </c>
      <c r="D13" t="s">
        <v>172</v>
      </c>
      <c r="P13" t="s">
        <v>137</v>
      </c>
    </row>
    <row r="14" spans="1:16" x14ac:dyDescent="0.3">
      <c r="A14" t="s">
        <v>173</v>
      </c>
      <c r="D14" t="s">
        <v>174</v>
      </c>
      <c r="P14" t="s">
        <v>175</v>
      </c>
    </row>
    <row r="15" spans="1:16" x14ac:dyDescent="0.3">
      <c r="A15" t="s">
        <v>176</v>
      </c>
      <c r="D15" t="s">
        <v>177</v>
      </c>
    </row>
    <row r="16" spans="1:16"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row r="33" spans="1:1" x14ac:dyDescent="0.3">
      <c r="A33" t="s">
        <v>195</v>
      </c>
    </row>
    <row r="34" spans="1:1" x14ac:dyDescent="0.3">
      <c r="A34" t="s">
        <v>196</v>
      </c>
    </row>
    <row r="35" spans="1:1" x14ac:dyDescent="0.3">
      <c r="A35" t="s">
        <v>197</v>
      </c>
    </row>
    <row r="36" spans="1:1" x14ac:dyDescent="0.3">
      <c r="A36" t="s">
        <v>198</v>
      </c>
    </row>
    <row r="37" spans="1:1" x14ac:dyDescent="0.3">
      <c r="A37" t="s">
        <v>199</v>
      </c>
    </row>
    <row r="38" spans="1:1" x14ac:dyDescent="0.3">
      <c r="A38" t="s">
        <v>200</v>
      </c>
    </row>
    <row r="39" spans="1:1" x14ac:dyDescent="0.3">
      <c r="A39" t="s">
        <v>201</v>
      </c>
    </row>
    <row r="40" spans="1:1" x14ac:dyDescent="0.3">
      <c r="A40" t="s">
        <v>202</v>
      </c>
    </row>
    <row r="41" spans="1:1" x14ac:dyDescent="0.3">
      <c r="A41" t="s">
        <v>203</v>
      </c>
    </row>
    <row r="42" spans="1:1" x14ac:dyDescent="0.3">
      <c r="A42" t="s">
        <v>204</v>
      </c>
    </row>
    <row r="43" spans="1:1" x14ac:dyDescent="0.3">
      <c r="A43" t="s">
        <v>205</v>
      </c>
    </row>
    <row r="44" spans="1:1" x14ac:dyDescent="0.3">
      <c r="A44" t="s">
        <v>206</v>
      </c>
    </row>
  </sheetData>
  <sortState xmlns:xlrd2="http://schemas.microsoft.com/office/spreadsheetml/2017/richdata2" ref="D3:D15">
    <sortCondition ref="D3:D15"/>
  </sortState>
  <customSheetViews>
    <customSheetView guid="{1B0F6FCD-6114-4B71-941D-AE8DCE859D9F}" state="hidden">
      <selection activeCell="I19" sqref="I19"/>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abacf5d-e7b7-4ced-a63f-9803d8e950aa">
      <UserInfo>
        <DisplayName/>
        <AccountId xsi:nil="true"/>
        <AccountType/>
      </UserInfo>
    </SharedWithUsers>
    <lcf76f155ced4ddcb4097134ff3c332f xmlns="a62ff40b-9708-480c-a898-720c8c2ea8f9">
      <Terms xmlns="http://schemas.microsoft.com/office/infopath/2007/PartnerControls"/>
    </lcf76f155ced4ddcb4097134ff3c332f>
    <TaxCatchAll xmlns="2abacf5d-e7b7-4ced-a63f-9803d8e950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F257D3C9AB434E9FCFDB7662CEF101" ma:contentTypeVersion="18" ma:contentTypeDescription="Crée un document." ma:contentTypeScope="" ma:versionID="11b2163b3346412d2ce8e3df42bc8aea">
  <xsd:schema xmlns:xsd="http://www.w3.org/2001/XMLSchema" xmlns:xs="http://www.w3.org/2001/XMLSchema" xmlns:p="http://schemas.microsoft.com/office/2006/metadata/properties" xmlns:ns2="2abacf5d-e7b7-4ced-a63f-9803d8e950aa" xmlns:ns3="a62ff40b-9708-480c-a898-720c8c2ea8f9" targetNamespace="http://schemas.microsoft.com/office/2006/metadata/properties" ma:root="true" ma:fieldsID="027ce9fe8efc44fdd1a9c25b47a1f01a" ns2:_="" ns3:_="">
    <xsd:import namespace="2abacf5d-e7b7-4ced-a63f-9803d8e950aa"/>
    <xsd:import namespace="a62ff40b-9708-480c-a898-720c8c2ea8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bacf5d-e7b7-4ced-a63f-9803d8e950a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1a41f86-dac3-4da4-bf98-9d8c4f1ca0ed}" ma:internalName="TaxCatchAll" ma:showField="CatchAllData" ma:web="2abacf5d-e7b7-4ced-a63f-9803d8e95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2ff40b-9708-480c-a898-720c8c2ea8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d35c819a-1e1a-4dab-bea3-11cf553931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9314D4-447C-4A96-9029-1AD8C9445604}">
  <ds:schemaRefs>
    <ds:schemaRef ds:uri="http://schemas.microsoft.com/sharepoint/v3/contenttype/forms"/>
  </ds:schemaRefs>
</ds:datastoreItem>
</file>

<file path=customXml/itemProps2.xml><?xml version="1.0" encoding="utf-8"?>
<ds:datastoreItem xmlns:ds="http://schemas.openxmlformats.org/officeDocument/2006/customXml" ds:itemID="{4CADA633-B552-48A3-8269-CB56DEAFBF3F}">
  <ds:schemaRefs>
    <ds:schemaRef ds:uri="http://www.w3.org/XML/1998/namespace"/>
    <ds:schemaRef ds:uri="a62ff40b-9708-480c-a898-720c8c2ea8f9"/>
    <ds:schemaRef ds:uri="http://schemas.microsoft.com/office/2006/documentManagement/types"/>
    <ds:schemaRef ds:uri="http://purl.org/dc/terms/"/>
    <ds:schemaRef ds:uri="http://schemas.openxmlformats.org/package/2006/metadata/core-properties"/>
    <ds:schemaRef ds:uri="http://purl.org/dc/elements/1.1/"/>
    <ds:schemaRef ds:uri="2abacf5d-e7b7-4ced-a63f-9803d8e950aa"/>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2B0EAAA-FB7F-4AA3-9D08-FEEB7AA7E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bacf5d-e7b7-4ced-a63f-9803d8e950aa"/>
    <ds:schemaRef ds:uri="a62ff40b-9708-480c-a898-720c8c2ea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MODE D'EMPLOI</vt:lpstr>
      <vt:lpstr>PORTRAIT GLOBAL</vt:lpstr>
      <vt:lpstr>TEMPS TRAVAILLÉ</vt:lpstr>
      <vt:lpstr>Calendrier scolaire 2025-2026</vt:lpstr>
      <vt:lpstr>ATP</vt:lpstr>
      <vt:lpstr>Choix menu déroulant</vt:lpstr>
      <vt:lpstr>'TEMPS TRAVAILLÉ'!Impression_des_titres</vt:lpstr>
      <vt:lpstr>'MODE D''EMPLOI'!Zone_d_impression</vt:lpstr>
      <vt:lpstr>'PORTRAIT GLOBAL'!Zone_d_impression</vt:lpstr>
      <vt:lpstr>'TEMPS TRAVAILLÉ'!Zone_d_impression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Maryse Meunier;laurentconstantin@sehy.qc.ca</dc:creator>
  <cp:keywords/>
  <dc:description/>
  <cp:lastModifiedBy>Laurent Constantin</cp:lastModifiedBy>
  <cp:revision/>
  <dcterms:created xsi:type="dcterms:W3CDTF">2023-08-16T12:51:44Z</dcterms:created>
  <dcterms:modified xsi:type="dcterms:W3CDTF">2026-04-07T15:04:31Z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0x0101008EF257D3C9AB434E9FCFDB7662CEF101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